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.EMPFID\Desktop\"/>
    </mc:Choice>
  </mc:AlternateContent>
  <xr:revisionPtr revIDLastSave="0" documentId="13_ncr:1_{A645C873-329F-4514-AB4C-32A78EA78D3D}" xr6:coauthVersionLast="44" xr6:coauthVersionMax="44" xr10:uidLastSave="{00000000-0000-0000-0000-000000000000}"/>
  <bookViews>
    <workbookView xWindow="-120" yWindow="-120" windowWidth="29040" windowHeight="15840" activeTab="2" xr2:uid="{FF5FF09D-F88E-49BF-98D7-1075DF57448B}"/>
  </bookViews>
  <sheets>
    <sheet name="2018 summary" sheetId="4" r:id="rId1"/>
    <sheet name="2018 study data" sheetId="1" r:id="rId2"/>
    <sheet name="Weighted averages" sheetId="5" r:id="rId3"/>
  </sheet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2" i="5" l="1"/>
  <c r="N130" i="5"/>
  <c r="N128" i="5"/>
  <c r="N126" i="5"/>
  <c r="N124" i="5"/>
  <c r="N122" i="5"/>
  <c r="N118" i="5"/>
  <c r="N116" i="5"/>
  <c r="N110" i="5"/>
  <c r="N108" i="5"/>
  <c r="N106" i="5"/>
  <c r="N104" i="5"/>
  <c r="N89" i="5"/>
  <c r="N83" i="5"/>
  <c r="N80" i="5"/>
  <c r="N75" i="5"/>
  <c r="N73" i="5"/>
  <c r="N71" i="5"/>
  <c r="N69" i="5"/>
  <c r="N67" i="5"/>
  <c r="N62" i="5"/>
  <c r="N45" i="5"/>
  <c r="N43" i="5"/>
  <c r="N41" i="5"/>
  <c r="N35" i="5"/>
  <c r="N30" i="5"/>
  <c r="N28" i="5"/>
  <c r="N14" i="5"/>
  <c r="M132" i="5"/>
  <c r="M130" i="5"/>
  <c r="M128" i="5"/>
  <c r="M126" i="5"/>
  <c r="M124" i="5"/>
  <c r="M122" i="5"/>
  <c r="M118" i="5"/>
  <c r="M116" i="5"/>
  <c r="M110" i="5"/>
  <c r="M108" i="5"/>
  <c r="M106" i="5"/>
  <c r="M104" i="5"/>
  <c r="M89" i="5"/>
  <c r="M83" i="5"/>
  <c r="M80" i="5"/>
  <c r="M75" i="5"/>
  <c r="M73" i="5"/>
  <c r="M71" i="5"/>
  <c r="M69" i="5"/>
  <c r="M67" i="5"/>
  <c r="M62" i="5"/>
  <c r="M45" i="5"/>
  <c r="M43" i="5"/>
  <c r="M41" i="5"/>
  <c r="M35" i="5"/>
  <c r="M30" i="5"/>
  <c r="M28" i="5"/>
  <c r="M14" i="5"/>
  <c r="I132" i="5"/>
  <c r="H132" i="5"/>
  <c r="G132" i="5"/>
  <c r="F132" i="5"/>
  <c r="E132" i="5"/>
  <c r="D132" i="5"/>
  <c r="C132" i="5"/>
  <c r="B132" i="5"/>
  <c r="B122" i="5"/>
  <c r="B118" i="5"/>
  <c r="B116" i="5"/>
  <c r="B104" i="5"/>
  <c r="B89" i="5"/>
  <c r="B83" i="5"/>
  <c r="B80" i="5"/>
  <c r="B67" i="5"/>
  <c r="B62" i="5"/>
  <c r="B43" i="5"/>
  <c r="L32" i="5"/>
  <c r="L33" i="5"/>
  <c r="L34" i="5"/>
  <c r="L31" i="5"/>
  <c r="K32" i="5"/>
  <c r="K33" i="5"/>
  <c r="K34" i="5"/>
  <c r="K31" i="5"/>
  <c r="I41" i="5"/>
  <c r="H41" i="5"/>
  <c r="G41" i="5"/>
  <c r="F41" i="5"/>
  <c r="E41" i="5"/>
  <c r="D41" i="5"/>
  <c r="I35" i="5"/>
  <c r="H35" i="5"/>
  <c r="G35" i="5"/>
  <c r="F35" i="5"/>
  <c r="E35" i="5"/>
  <c r="D35" i="5"/>
  <c r="C35" i="5"/>
  <c r="B35" i="5"/>
  <c r="B41" i="5"/>
  <c r="C41" i="5"/>
  <c r="K38" i="5" s="1"/>
  <c r="B28" i="5"/>
  <c r="B14" i="5"/>
  <c r="L122" i="5"/>
  <c r="L120" i="5"/>
  <c r="L121" i="5"/>
  <c r="L119" i="5"/>
  <c r="L116" i="5"/>
  <c r="L112" i="5"/>
  <c r="L113" i="5"/>
  <c r="L114" i="5"/>
  <c r="L115" i="5"/>
  <c r="L111" i="5"/>
  <c r="L104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90" i="5"/>
  <c r="L89" i="5"/>
  <c r="L85" i="5"/>
  <c r="L86" i="5"/>
  <c r="L87" i="5"/>
  <c r="L88" i="5"/>
  <c r="L84" i="5"/>
  <c r="L83" i="5"/>
  <c r="L82" i="5"/>
  <c r="L81" i="5"/>
  <c r="L79" i="5"/>
  <c r="L65" i="5"/>
  <c r="L49" i="5"/>
  <c r="L51" i="5"/>
  <c r="L59" i="5"/>
  <c r="L17" i="5"/>
  <c r="L23" i="5"/>
  <c r="L25" i="5"/>
  <c r="L130" i="5"/>
  <c r="L128" i="5"/>
  <c r="L126" i="5"/>
  <c r="L124" i="5"/>
  <c r="L118" i="5"/>
  <c r="L110" i="5"/>
  <c r="L108" i="5"/>
  <c r="L106" i="5"/>
  <c r="L4" i="5"/>
  <c r="L5" i="5"/>
  <c r="L7" i="5"/>
  <c r="L12" i="5"/>
  <c r="K122" i="5"/>
  <c r="K120" i="5"/>
  <c r="K121" i="5"/>
  <c r="K119" i="5"/>
  <c r="K112" i="5"/>
  <c r="K113" i="5"/>
  <c r="K114" i="5"/>
  <c r="K115" i="5"/>
  <c r="K111" i="5"/>
  <c r="K104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90" i="5"/>
  <c r="K89" i="5"/>
  <c r="K85" i="5"/>
  <c r="K86" i="5"/>
  <c r="K87" i="5"/>
  <c r="K88" i="5"/>
  <c r="K84" i="5"/>
  <c r="K83" i="5"/>
  <c r="K82" i="5"/>
  <c r="K81" i="5"/>
  <c r="K80" i="5"/>
  <c r="K77" i="5"/>
  <c r="K78" i="5"/>
  <c r="K79" i="5"/>
  <c r="K76" i="5"/>
  <c r="K67" i="5"/>
  <c r="K64" i="5"/>
  <c r="K65" i="5"/>
  <c r="K66" i="5"/>
  <c r="K63" i="5"/>
  <c r="K62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46" i="5"/>
  <c r="K40" i="5"/>
  <c r="K130" i="5"/>
  <c r="K128" i="5"/>
  <c r="K126" i="5"/>
  <c r="K124" i="5"/>
  <c r="K118" i="5"/>
  <c r="K110" i="5"/>
  <c r="K108" i="5"/>
  <c r="K106" i="5"/>
  <c r="K75" i="5"/>
  <c r="K73" i="5"/>
  <c r="K71" i="5"/>
  <c r="K69" i="5"/>
  <c r="K45" i="5"/>
  <c r="K43" i="5"/>
  <c r="K16" i="5"/>
  <c r="K18" i="5"/>
  <c r="K24" i="5"/>
  <c r="K26" i="5"/>
  <c r="K3" i="5"/>
  <c r="K5" i="5"/>
  <c r="K10" i="5"/>
  <c r="K11" i="5"/>
  <c r="C122" i="5"/>
  <c r="C116" i="5"/>
  <c r="C104" i="5"/>
  <c r="C89" i="5"/>
  <c r="C83" i="5"/>
  <c r="C80" i="5"/>
  <c r="C67" i="5"/>
  <c r="C62" i="5"/>
  <c r="C124" i="5"/>
  <c r="C126" i="5"/>
  <c r="C128" i="5"/>
  <c r="C130" i="5"/>
  <c r="C118" i="5"/>
  <c r="C110" i="5"/>
  <c r="C108" i="5"/>
  <c r="C106" i="5"/>
  <c r="C75" i="5"/>
  <c r="C73" i="5"/>
  <c r="C71" i="5"/>
  <c r="C69" i="5"/>
  <c r="C45" i="5"/>
  <c r="C43" i="5"/>
  <c r="D43" i="5"/>
  <c r="C30" i="5"/>
  <c r="C28" i="5"/>
  <c r="C14" i="5"/>
  <c r="I130" i="5"/>
  <c r="H130" i="5"/>
  <c r="G130" i="5"/>
  <c r="F130" i="5"/>
  <c r="E130" i="5"/>
  <c r="I128" i="5"/>
  <c r="H128" i="5"/>
  <c r="G128" i="5"/>
  <c r="F128" i="5"/>
  <c r="E128" i="5"/>
  <c r="I126" i="5"/>
  <c r="H126" i="5"/>
  <c r="G126" i="5"/>
  <c r="F126" i="5"/>
  <c r="E126" i="5"/>
  <c r="I124" i="5"/>
  <c r="H124" i="5"/>
  <c r="G124" i="5"/>
  <c r="F124" i="5"/>
  <c r="E124" i="5"/>
  <c r="I122" i="5"/>
  <c r="H122" i="5"/>
  <c r="G122" i="5"/>
  <c r="F122" i="5"/>
  <c r="E122" i="5"/>
  <c r="I118" i="5"/>
  <c r="H118" i="5"/>
  <c r="G118" i="5"/>
  <c r="F118" i="5"/>
  <c r="E118" i="5"/>
  <c r="I116" i="5"/>
  <c r="H116" i="5"/>
  <c r="G116" i="5"/>
  <c r="F116" i="5"/>
  <c r="E116" i="5"/>
  <c r="I110" i="5"/>
  <c r="H110" i="5"/>
  <c r="G110" i="5"/>
  <c r="F110" i="5"/>
  <c r="E110" i="5"/>
  <c r="I108" i="5"/>
  <c r="H108" i="5"/>
  <c r="G108" i="5"/>
  <c r="F108" i="5"/>
  <c r="E108" i="5"/>
  <c r="I106" i="5"/>
  <c r="H106" i="5"/>
  <c r="G106" i="5"/>
  <c r="F106" i="5"/>
  <c r="E106" i="5"/>
  <c r="I104" i="5"/>
  <c r="H104" i="5"/>
  <c r="G104" i="5"/>
  <c r="F104" i="5"/>
  <c r="E104" i="5"/>
  <c r="I89" i="5"/>
  <c r="H89" i="5"/>
  <c r="G89" i="5"/>
  <c r="F89" i="5"/>
  <c r="E89" i="5"/>
  <c r="I83" i="5"/>
  <c r="H83" i="5"/>
  <c r="G83" i="5"/>
  <c r="F83" i="5"/>
  <c r="E83" i="5"/>
  <c r="H80" i="5"/>
  <c r="G80" i="5"/>
  <c r="F80" i="5"/>
  <c r="E80" i="5"/>
  <c r="H75" i="5"/>
  <c r="G75" i="5"/>
  <c r="F75" i="5"/>
  <c r="E75" i="5"/>
  <c r="I73" i="5"/>
  <c r="L73" i="5" s="1"/>
  <c r="H73" i="5"/>
  <c r="G73" i="5"/>
  <c r="F73" i="5"/>
  <c r="E73" i="5"/>
  <c r="H71" i="5"/>
  <c r="G71" i="5"/>
  <c r="F71" i="5"/>
  <c r="E71" i="5"/>
  <c r="I69" i="5"/>
  <c r="L69" i="5" s="1"/>
  <c r="H69" i="5"/>
  <c r="G69" i="5"/>
  <c r="F69" i="5"/>
  <c r="E69" i="5"/>
  <c r="H67" i="5"/>
  <c r="G67" i="5"/>
  <c r="F67" i="5"/>
  <c r="E67" i="5"/>
  <c r="H62" i="5"/>
  <c r="G62" i="5"/>
  <c r="F62" i="5"/>
  <c r="E62" i="5"/>
  <c r="H45" i="5"/>
  <c r="G45" i="5"/>
  <c r="F45" i="5"/>
  <c r="E45" i="5"/>
  <c r="H43" i="5"/>
  <c r="G43" i="5"/>
  <c r="F43" i="5"/>
  <c r="E43" i="5"/>
  <c r="I30" i="5"/>
  <c r="L30" i="5" s="1"/>
  <c r="G30" i="5"/>
  <c r="K30" i="5" s="1"/>
  <c r="F30" i="5"/>
  <c r="E30" i="5"/>
  <c r="F28" i="5"/>
  <c r="E28" i="5"/>
  <c r="F14" i="5"/>
  <c r="E14" i="5"/>
  <c r="D130" i="5"/>
  <c r="D128" i="5"/>
  <c r="D126" i="5"/>
  <c r="D124" i="5"/>
  <c r="D122" i="5"/>
  <c r="D118" i="5"/>
  <c r="D116" i="5"/>
  <c r="D110" i="5"/>
  <c r="D108" i="5"/>
  <c r="D106" i="5"/>
  <c r="D104" i="5"/>
  <c r="D89" i="5"/>
  <c r="D83" i="5"/>
  <c r="D80" i="5"/>
  <c r="D75" i="5"/>
  <c r="D73" i="5"/>
  <c r="D71" i="5"/>
  <c r="D69" i="5"/>
  <c r="D67" i="5"/>
  <c r="D62" i="5"/>
  <c r="D45" i="5"/>
  <c r="D30" i="5"/>
  <c r="D28" i="5"/>
  <c r="D14" i="5"/>
  <c r="I129" i="5"/>
  <c r="H129" i="5"/>
  <c r="G129" i="5"/>
  <c r="I127" i="5"/>
  <c r="H127" i="5"/>
  <c r="G127" i="5"/>
  <c r="H125" i="5"/>
  <c r="E125" i="5"/>
  <c r="I125" i="5" s="1"/>
  <c r="I123" i="5"/>
  <c r="H123" i="5"/>
  <c r="G123" i="5"/>
  <c r="I121" i="5"/>
  <c r="H121" i="5"/>
  <c r="G121" i="5"/>
  <c r="I120" i="5"/>
  <c r="H120" i="5"/>
  <c r="G120" i="5"/>
  <c r="I119" i="5"/>
  <c r="H119" i="5"/>
  <c r="G119" i="5"/>
  <c r="I117" i="5"/>
  <c r="H117" i="5"/>
  <c r="G117" i="5"/>
  <c r="I115" i="5"/>
  <c r="H115" i="5"/>
  <c r="G115" i="5"/>
  <c r="I114" i="5"/>
  <c r="H114" i="5"/>
  <c r="G114" i="5"/>
  <c r="I113" i="5"/>
  <c r="H113" i="5"/>
  <c r="G113" i="5"/>
  <c r="I112" i="5"/>
  <c r="H112" i="5"/>
  <c r="G112" i="5"/>
  <c r="I111" i="5"/>
  <c r="H111" i="5"/>
  <c r="G111" i="5"/>
  <c r="I109" i="5"/>
  <c r="H109" i="5"/>
  <c r="G109" i="5"/>
  <c r="I107" i="5"/>
  <c r="H107" i="5"/>
  <c r="G107" i="5"/>
  <c r="I105" i="5"/>
  <c r="H105" i="5"/>
  <c r="G105" i="5"/>
  <c r="H103" i="5"/>
  <c r="E103" i="5"/>
  <c r="I103" i="5" s="1"/>
  <c r="I102" i="5"/>
  <c r="H102" i="5"/>
  <c r="G102" i="5"/>
  <c r="I101" i="5"/>
  <c r="H101" i="5"/>
  <c r="G101" i="5"/>
  <c r="I100" i="5"/>
  <c r="H100" i="5"/>
  <c r="G100" i="5"/>
  <c r="H99" i="5"/>
  <c r="E99" i="5"/>
  <c r="I99" i="5" s="1"/>
  <c r="I98" i="5"/>
  <c r="H98" i="5"/>
  <c r="G98" i="5"/>
  <c r="I97" i="5"/>
  <c r="H97" i="5"/>
  <c r="G97" i="5"/>
  <c r="H96" i="5"/>
  <c r="E96" i="5"/>
  <c r="G96" i="5" s="1"/>
  <c r="I95" i="5"/>
  <c r="H95" i="5"/>
  <c r="G95" i="5"/>
  <c r="I94" i="5"/>
  <c r="H94" i="5"/>
  <c r="G94" i="5"/>
  <c r="I93" i="5"/>
  <c r="H93" i="5"/>
  <c r="G93" i="5"/>
  <c r="I92" i="5"/>
  <c r="H92" i="5"/>
  <c r="G92" i="5"/>
  <c r="H91" i="5"/>
  <c r="E91" i="5"/>
  <c r="G91" i="5" s="1"/>
  <c r="I90" i="5"/>
  <c r="H90" i="5"/>
  <c r="G90" i="5"/>
  <c r="H88" i="5"/>
  <c r="E88" i="5"/>
  <c r="I88" i="5" s="1"/>
  <c r="I87" i="5"/>
  <c r="H87" i="5"/>
  <c r="G87" i="5"/>
  <c r="H86" i="5"/>
  <c r="E86" i="5"/>
  <c r="I86" i="5" s="1"/>
  <c r="I85" i="5"/>
  <c r="H85" i="5"/>
  <c r="G85" i="5"/>
  <c r="I84" i="5"/>
  <c r="H84" i="5"/>
  <c r="G84" i="5"/>
  <c r="H82" i="5"/>
  <c r="E82" i="5"/>
  <c r="G82" i="5" s="1"/>
  <c r="H81" i="5"/>
  <c r="E81" i="5"/>
  <c r="G81" i="5" s="1"/>
  <c r="I79" i="5"/>
  <c r="H79" i="5"/>
  <c r="G79" i="5"/>
  <c r="I78" i="5"/>
  <c r="L78" i="5" s="1"/>
  <c r="H78" i="5"/>
  <c r="G78" i="5"/>
  <c r="I77" i="5"/>
  <c r="L77" i="5" s="1"/>
  <c r="H77" i="5"/>
  <c r="G77" i="5"/>
  <c r="I76" i="5"/>
  <c r="I80" i="5" s="1"/>
  <c r="H76" i="5"/>
  <c r="G76" i="5"/>
  <c r="I74" i="5"/>
  <c r="I75" i="5" s="1"/>
  <c r="L75" i="5" s="1"/>
  <c r="H74" i="5"/>
  <c r="G74" i="5"/>
  <c r="I72" i="5"/>
  <c r="H72" i="5"/>
  <c r="G72" i="5"/>
  <c r="I70" i="5"/>
  <c r="I71" i="5" s="1"/>
  <c r="L71" i="5" s="1"/>
  <c r="H70" i="5"/>
  <c r="G70" i="5"/>
  <c r="I68" i="5"/>
  <c r="H68" i="5"/>
  <c r="G68" i="5"/>
  <c r="I66" i="5"/>
  <c r="L66" i="5" s="1"/>
  <c r="H66" i="5"/>
  <c r="G66" i="5"/>
  <c r="I65" i="5"/>
  <c r="H65" i="5"/>
  <c r="G65" i="5"/>
  <c r="I64" i="5"/>
  <c r="L64" i="5" s="1"/>
  <c r="H64" i="5"/>
  <c r="G64" i="5"/>
  <c r="I63" i="5"/>
  <c r="L63" i="5" s="1"/>
  <c r="H63" i="5"/>
  <c r="G63" i="5"/>
  <c r="I61" i="5"/>
  <c r="L61" i="5" s="1"/>
  <c r="H61" i="5"/>
  <c r="G61" i="5"/>
  <c r="H60" i="5"/>
  <c r="E60" i="5"/>
  <c r="I60" i="5" s="1"/>
  <c r="L60" i="5" s="1"/>
  <c r="I59" i="5"/>
  <c r="H59" i="5"/>
  <c r="G59" i="5"/>
  <c r="I58" i="5"/>
  <c r="L58" i="5" s="1"/>
  <c r="H58" i="5"/>
  <c r="G58" i="5"/>
  <c r="H57" i="5"/>
  <c r="E57" i="5"/>
  <c r="G57" i="5" s="1"/>
  <c r="I56" i="5"/>
  <c r="L56" i="5" s="1"/>
  <c r="H56" i="5"/>
  <c r="G56" i="5"/>
  <c r="I55" i="5"/>
  <c r="L55" i="5" s="1"/>
  <c r="H55" i="5"/>
  <c r="G55" i="5"/>
  <c r="I54" i="5"/>
  <c r="L54" i="5" s="1"/>
  <c r="H54" i="5"/>
  <c r="G54" i="5"/>
  <c r="I53" i="5"/>
  <c r="L53" i="5" s="1"/>
  <c r="H53" i="5"/>
  <c r="G53" i="5"/>
  <c r="I52" i="5"/>
  <c r="L52" i="5" s="1"/>
  <c r="H52" i="5"/>
  <c r="G52" i="5"/>
  <c r="I51" i="5"/>
  <c r="H51" i="5"/>
  <c r="G51" i="5"/>
  <c r="I50" i="5"/>
  <c r="L50" i="5" s="1"/>
  <c r="H50" i="5"/>
  <c r="G50" i="5"/>
  <c r="H49" i="5"/>
  <c r="E49" i="5"/>
  <c r="I49" i="5" s="1"/>
  <c r="H48" i="5"/>
  <c r="E48" i="5"/>
  <c r="I48" i="5" s="1"/>
  <c r="L48" i="5" s="1"/>
  <c r="I47" i="5"/>
  <c r="L47" i="5" s="1"/>
  <c r="H47" i="5"/>
  <c r="G47" i="5"/>
  <c r="I46" i="5"/>
  <c r="H46" i="5"/>
  <c r="G46" i="5"/>
  <c r="I44" i="5"/>
  <c r="I45" i="5" s="1"/>
  <c r="L45" i="5" s="1"/>
  <c r="H44" i="5"/>
  <c r="G44" i="5"/>
  <c r="I42" i="5"/>
  <c r="I43" i="5" s="1"/>
  <c r="L43" i="5" s="1"/>
  <c r="H42" i="5"/>
  <c r="G42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H34" i="5"/>
  <c r="E34" i="5"/>
  <c r="I34" i="5" s="1"/>
  <c r="I33" i="5"/>
  <c r="H33" i="5"/>
  <c r="G33" i="5"/>
  <c r="I32" i="5"/>
  <c r="H32" i="5"/>
  <c r="G32" i="5"/>
  <c r="I31" i="5"/>
  <c r="H31" i="5"/>
  <c r="G31" i="5"/>
  <c r="I29" i="5"/>
  <c r="H29" i="5"/>
  <c r="H30" i="5" s="1"/>
  <c r="G29" i="5"/>
  <c r="I27" i="5"/>
  <c r="L27" i="5" s="1"/>
  <c r="H27" i="5"/>
  <c r="G27" i="5"/>
  <c r="K27" i="5" s="1"/>
  <c r="I26" i="5"/>
  <c r="L26" i="5" s="1"/>
  <c r="H26" i="5"/>
  <c r="G26" i="5"/>
  <c r="I25" i="5"/>
  <c r="H25" i="5"/>
  <c r="G25" i="5"/>
  <c r="K25" i="5" s="1"/>
  <c r="I24" i="5"/>
  <c r="L24" i="5" s="1"/>
  <c r="H24" i="5"/>
  <c r="G24" i="5"/>
  <c r="I23" i="5"/>
  <c r="H23" i="5"/>
  <c r="G23" i="5"/>
  <c r="K23" i="5" s="1"/>
  <c r="I22" i="5"/>
  <c r="L22" i="5" s="1"/>
  <c r="H22" i="5"/>
  <c r="E22" i="5"/>
  <c r="G22" i="5" s="1"/>
  <c r="K22" i="5" s="1"/>
  <c r="I21" i="5"/>
  <c r="L21" i="5" s="1"/>
  <c r="H21" i="5"/>
  <c r="G21" i="5"/>
  <c r="K21" i="5" s="1"/>
  <c r="I20" i="5"/>
  <c r="L20" i="5" s="1"/>
  <c r="H20" i="5"/>
  <c r="G20" i="5"/>
  <c r="K20" i="5" s="1"/>
  <c r="I19" i="5"/>
  <c r="L19" i="5" s="1"/>
  <c r="H19" i="5"/>
  <c r="G19" i="5"/>
  <c r="K19" i="5" s="1"/>
  <c r="I18" i="5"/>
  <c r="L18" i="5" s="1"/>
  <c r="H18" i="5"/>
  <c r="E18" i="5"/>
  <c r="G18" i="5" s="1"/>
  <c r="I17" i="5"/>
  <c r="H17" i="5"/>
  <c r="G17" i="5"/>
  <c r="K17" i="5" s="1"/>
  <c r="H16" i="5"/>
  <c r="E16" i="5"/>
  <c r="G16" i="5" s="1"/>
  <c r="I15" i="5"/>
  <c r="L15" i="5" s="1"/>
  <c r="H15" i="5"/>
  <c r="H28" i="5" s="1"/>
  <c r="G15" i="5"/>
  <c r="K15" i="5" s="1"/>
  <c r="H13" i="5"/>
  <c r="E13" i="5"/>
  <c r="I13" i="5" s="1"/>
  <c r="L13" i="5" s="1"/>
  <c r="I12" i="5"/>
  <c r="H12" i="5"/>
  <c r="E12" i="5"/>
  <c r="G12" i="5" s="1"/>
  <c r="K12" i="5" s="1"/>
  <c r="I11" i="5"/>
  <c r="L11" i="5" s="1"/>
  <c r="H11" i="5"/>
  <c r="G11" i="5"/>
  <c r="I10" i="5"/>
  <c r="L10" i="5" s="1"/>
  <c r="H10" i="5"/>
  <c r="G10" i="5"/>
  <c r="I9" i="5"/>
  <c r="L9" i="5" s="1"/>
  <c r="H9" i="5"/>
  <c r="G9" i="5"/>
  <c r="K9" i="5" s="1"/>
  <c r="I8" i="5"/>
  <c r="L8" i="5" s="1"/>
  <c r="H8" i="5"/>
  <c r="G8" i="5"/>
  <c r="K8" i="5" s="1"/>
  <c r="I7" i="5"/>
  <c r="H7" i="5"/>
  <c r="G7" i="5"/>
  <c r="K7" i="5" s="1"/>
  <c r="I6" i="5"/>
  <c r="L6" i="5" s="1"/>
  <c r="H6" i="5"/>
  <c r="G6" i="5"/>
  <c r="K6" i="5" s="1"/>
  <c r="I5" i="5"/>
  <c r="H5" i="5"/>
  <c r="G5" i="5"/>
  <c r="I4" i="5"/>
  <c r="H4" i="5"/>
  <c r="G4" i="5"/>
  <c r="K4" i="5" s="1"/>
  <c r="I3" i="5"/>
  <c r="L3" i="5" s="1"/>
  <c r="H3" i="5"/>
  <c r="G3" i="5"/>
  <c r="H2" i="5"/>
  <c r="H14" i="5" s="1"/>
  <c r="E2" i="5"/>
  <c r="I2" i="5" s="1"/>
  <c r="L2" i="5" s="1"/>
  <c r="L38" i="5" l="1"/>
  <c r="L36" i="5"/>
  <c r="K36" i="5"/>
  <c r="K28" i="5"/>
  <c r="L14" i="5"/>
  <c r="L67" i="5"/>
  <c r="K37" i="5"/>
  <c r="L37" i="5"/>
  <c r="I14" i="5"/>
  <c r="L76" i="5"/>
  <c r="L80" i="5" s="1"/>
  <c r="I67" i="5"/>
  <c r="L40" i="5"/>
  <c r="I28" i="5"/>
  <c r="K39" i="5"/>
  <c r="L39" i="5"/>
  <c r="L46" i="5"/>
  <c r="G28" i="5"/>
  <c r="K116" i="5"/>
  <c r="G49" i="5"/>
  <c r="G2" i="5"/>
  <c r="I82" i="5"/>
  <c r="G99" i="5"/>
  <c r="G13" i="5"/>
  <c r="K13" i="5" s="1"/>
  <c r="I16" i="5"/>
  <c r="L16" i="5" s="1"/>
  <c r="L28" i="5" s="1"/>
  <c r="I57" i="5"/>
  <c r="L57" i="5" s="1"/>
  <c r="G60" i="5"/>
  <c r="G125" i="5"/>
  <c r="I96" i="5"/>
  <c r="I81" i="5"/>
  <c r="G88" i="5"/>
  <c r="I91" i="5"/>
  <c r="G48" i="5"/>
  <c r="G86" i="5"/>
  <c r="G34" i="5"/>
  <c r="G103" i="5"/>
  <c r="I3" i="1"/>
  <c r="I4" i="1"/>
  <c r="I5" i="1"/>
  <c r="I6" i="1"/>
  <c r="I7" i="1"/>
  <c r="I8" i="1"/>
  <c r="I9" i="1"/>
  <c r="I10" i="1"/>
  <c r="I11" i="1"/>
  <c r="I14" i="1"/>
  <c r="I16" i="1"/>
  <c r="I18" i="1"/>
  <c r="I19" i="1"/>
  <c r="I20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3" i="1"/>
  <c r="I44" i="1"/>
  <c r="I45" i="1"/>
  <c r="I46" i="1"/>
  <c r="I47" i="1"/>
  <c r="I48" i="1"/>
  <c r="I49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9" i="1"/>
  <c r="I70" i="1"/>
  <c r="I72" i="1"/>
  <c r="I74" i="1"/>
  <c r="I76" i="1"/>
  <c r="I77" i="1"/>
  <c r="I78" i="1"/>
  <c r="I79" i="1"/>
  <c r="I81" i="1"/>
  <c r="I82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2" i="1"/>
  <c r="I103" i="1"/>
  <c r="L41" i="5" l="1"/>
  <c r="L35" i="5"/>
  <c r="K41" i="5"/>
  <c r="K35" i="5"/>
  <c r="G14" i="5"/>
  <c r="K2" i="5"/>
  <c r="K14" i="5" s="1"/>
  <c r="L62" i="5"/>
  <c r="I62" i="5"/>
  <c r="H8" i="1"/>
  <c r="H3" i="1"/>
  <c r="H5" i="1"/>
  <c r="H11" i="1"/>
  <c r="H6" i="1"/>
  <c r="H4" i="1"/>
  <c r="H12" i="1"/>
  <c r="H9" i="1"/>
  <c r="H10" i="1"/>
  <c r="H2" i="1"/>
  <c r="H13" i="1"/>
  <c r="H19" i="1"/>
  <c r="H22" i="1"/>
  <c r="H18" i="1"/>
  <c r="H14" i="1"/>
  <c r="H25" i="1"/>
  <c r="H26" i="1"/>
  <c r="H24" i="1"/>
  <c r="H23" i="1"/>
  <c r="H16" i="1"/>
  <c r="H20" i="1"/>
  <c r="H15" i="1"/>
  <c r="H21" i="1"/>
  <c r="H17" i="1"/>
  <c r="H27" i="1"/>
  <c r="H29" i="1"/>
  <c r="H28" i="1"/>
  <c r="H30" i="1"/>
  <c r="H31" i="1"/>
  <c r="H32" i="1"/>
  <c r="H35" i="1"/>
  <c r="H36" i="1"/>
  <c r="H34" i="1"/>
  <c r="H33" i="1"/>
  <c r="H37" i="1"/>
  <c r="H38" i="1"/>
  <c r="H52" i="1"/>
  <c r="H43" i="1"/>
  <c r="H40" i="1"/>
  <c r="H46" i="1"/>
  <c r="H39" i="1"/>
  <c r="H54" i="1"/>
  <c r="H48" i="1"/>
  <c r="H51" i="1"/>
  <c r="H44" i="1"/>
  <c r="H47" i="1"/>
  <c r="H49" i="1"/>
  <c r="H53" i="1"/>
  <c r="H41" i="1"/>
  <c r="H42" i="1"/>
  <c r="H45" i="1"/>
  <c r="H50" i="1"/>
  <c r="H57" i="1"/>
  <c r="H56" i="1"/>
  <c r="H55" i="1"/>
  <c r="H58" i="1"/>
  <c r="H59" i="1"/>
  <c r="H60" i="1"/>
  <c r="H61" i="1"/>
  <c r="H62" i="1"/>
  <c r="H64" i="1"/>
  <c r="H65" i="1"/>
  <c r="H63" i="1"/>
  <c r="H66" i="1"/>
  <c r="H67" i="1"/>
  <c r="H68" i="1"/>
  <c r="H70" i="1"/>
  <c r="H72" i="1"/>
  <c r="H73" i="1"/>
  <c r="H69" i="1"/>
  <c r="H71" i="1"/>
  <c r="H76" i="1"/>
  <c r="H77" i="1"/>
  <c r="H84" i="1"/>
  <c r="H86" i="1"/>
  <c r="H81" i="1"/>
  <c r="H82" i="1"/>
  <c r="H78" i="1"/>
  <c r="H74" i="1"/>
  <c r="H79" i="1"/>
  <c r="H85" i="1"/>
  <c r="H83" i="1"/>
  <c r="H87" i="1"/>
  <c r="H80" i="1"/>
  <c r="H75" i="1"/>
  <c r="H88" i="1"/>
  <c r="H89" i="1"/>
  <c r="H90" i="1"/>
  <c r="H93" i="1"/>
  <c r="H92" i="1"/>
  <c r="H94" i="1"/>
  <c r="H91" i="1"/>
  <c r="H95" i="1"/>
  <c r="H96" i="1"/>
  <c r="H98" i="1"/>
  <c r="H97" i="1"/>
  <c r="H99" i="1"/>
  <c r="H100" i="1"/>
  <c r="H101" i="1"/>
  <c r="H102" i="1"/>
  <c r="H103" i="1"/>
  <c r="H7" i="1"/>
  <c r="G8" i="1"/>
  <c r="G3" i="1"/>
  <c r="G5" i="1"/>
  <c r="G11" i="1"/>
  <c r="G6" i="1"/>
  <c r="G4" i="1"/>
  <c r="G9" i="1"/>
  <c r="G10" i="1"/>
  <c r="G19" i="1"/>
  <c r="G22" i="1"/>
  <c r="G18" i="1"/>
  <c r="G14" i="1"/>
  <c r="G25" i="1"/>
  <c r="G26" i="1"/>
  <c r="G24" i="1"/>
  <c r="G23" i="1"/>
  <c r="G16" i="1"/>
  <c r="G20" i="1"/>
  <c r="G27" i="1"/>
  <c r="G29" i="1"/>
  <c r="G28" i="1"/>
  <c r="G30" i="1"/>
  <c r="G32" i="1"/>
  <c r="G35" i="1"/>
  <c r="G36" i="1"/>
  <c r="G34" i="1"/>
  <c r="G33" i="1"/>
  <c r="G37" i="1"/>
  <c r="G38" i="1"/>
  <c r="G52" i="1"/>
  <c r="G43" i="1"/>
  <c r="G40" i="1"/>
  <c r="G46" i="1"/>
  <c r="G39" i="1"/>
  <c r="G54" i="1"/>
  <c r="G48" i="1"/>
  <c r="G51" i="1"/>
  <c r="G44" i="1"/>
  <c r="G47" i="1"/>
  <c r="G49" i="1"/>
  <c r="G45" i="1"/>
  <c r="G57" i="1"/>
  <c r="G56" i="1"/>
  <c r="G55" i="1"/>
  <c r="G58" i="1"/>
  <c r="G59" i="1"/>
  <c r="G60" i="1"/>
  <c r="G61" i="1"/>
  <c r="G62" i="1"/>
  <c r="G64" i="1"/>
  <c r="G65" i="1"/>
  <c r="G63" i="1"/>
  <c r="G66" i="1"/>
  <c r="G70" i="1"/>
  <c r="G72" i="1"/>
  <c r="G69" i="1"/>
  <c r="G76" i="1"/>
  <c r="G77" i="1"/>
  <c r="G84" i="1"/>
  <c r="G86" i="1"/>
  <c r="G81" i="1"/>
  <c r="G82" i="1"/>
  <c r="G78" i="1"/>
  <c r="G74" i="1"/>
  <c r="G79" i="1"/>
  <c r="G85" i="1"/>
  <c r="G88" i="1"/>
  <c r="G89" i="1"/>
  <c r="G90" i="1"/>
  <c r="G93" i="1"/>
  <c r="G92" i="1"/>
  <c r="G94" i="1"/>
  <c r="G91" i="1"/>
  <c r="G95" i="1"/>
  <c r="G96" i="1"/>
  <c r="G98" i="1"/>
  <c r="G97" i="1"/>
  <c r="G99" i="1"/>
  <c r="G100" i="1"/>
  <c r="G102" i="1"/>
  <c r="G103" i="1"/>
  <c r="G7" i="1"/>
  <c r="E101" i="1"/>
  <c r="E75" i="1"/>
  <c r="E80" i="1"/>
  <c r="E87" i="1"/>
  <c r="E83" i="1"/>
  <c r="E71" i="1"/>
  <c r="E73" i="1"/>
  <c r="E68" i="1"/>
  <c r="E67" i="1"/>
  <c r="E50" i="1"/>
  <c r="E42" i="1"/>
  <c r="E41" i="1"/>
  <c r="E53" i="1"/>
  <c r="E31" i="1"/>
  <c r="E17" i="1"/>
  <c r="E21" i="1"/>
  <c r="E15" i="1"/>
  <c r="E13" i="1"/>
  <c r="E2" i="1"/>
  <c r="E12" i="1"/>
  <c r="G12" i="1" l="1"/>
  <c r="I12" i="1"/>
  <c r="G21" i="1"/>
  <c r="I21" i="1"/>
  <c r="G41" i="1"/>
  <c r="I41" i="1"/>
  <c r="G68" i="1"/>
  <c r="I68" i="1"/>
  <c r="G87" i="1"/>
  <c r="I87" i="1"/>
  <c r="G2" i="1"/>
  <c r="I2" i="1"/>
  <c r="G17" i="1"/>
  <c r="I17" i="1"/>
  <c r="G42" i="1"/>
  <c r="I42" i="1"/>
  <c r="G73" i="1"/>
  <c r="I73" i="1"/>
  <c r="G80" i="1"/>
  <c r="I80" i="1"/>
  <c r="G13" i="1"/>
  <c r="I13" i="1"/>
  <c r="G31" i="1"/>
  <c r="I31" i="1"/>
  <c r="G50" i="1"/>
  <c r="I50" i="1"/>
  <c r="G71" i="1"/>
  <c r="I71" i="1"/>
  <c r="G75" i="1"/>
  <c r="I75" i="1"/>
  <c r="G15" i="1"/>
  <c r="I15" i="1"/>
  <c r="G53" i="1"/>
  <c r="I53" i="1"/>
  <c r="G67" i="1"/>
  <c r="I67" i="1"/>
  <c r="G83" i="1"/>
  <c r="I83" i="1"/>
  <c r="G101" i="1"/>
  <c r="I101" i="1"/>
</calcChain>
</file>

<file path=xl/sharedStrings.xml><?xml version="1.0" encoding="utf-8"?>
<sst xmlns="http://schemas.openxmlformats.org/spreadsheetml/2006/main" count="261" uniqueCount="46">
  <si>
    <t>Provider</t>
  </si>
  <si>
    <t>Participant Count</t>
  </si>
  <si>
    <t>AssetBalance</t>
  </si>
  <si>
    <t>ProviderFees</t>
  </si>
  <si>
    <t>Investment Expenses</t>
  </si>
  <si>
    <t>Paychex</t>
  </si>
  <si>
    <t>John Hancock</t>
  </si>
  <si>
    <t>Principal</t>
  </si>
  <si>
    <t>ADP</t>
  </si>
  <si>
    <t>Empower</t>
  </si>
  <si>
    <t>First Mercantile</t>
  </si>
  <si>
    <t>American Funds</t>
  </si>
  <si>
    <t>Securian</t>
  </si>
  <si>
    <t>Nationwide</t>
  </si>
  <si>
    <t>Ascensus</t>
  </si>
  <si>
    <t>Mutual of America</t>
  </si>
  <si>
    <t>MassMutual</t>
  </si>
  <si>
    <t>Morgan Stanley</t>
  </si>
  <si>
    <t>EPIC Advisors</t>
  </si>
  <si>
    <t>Ameritas</t>
  </si>
  <si>
    <t>PNC</t>
  </si>
  <si>
    <t>Sentry Insurance</t>
  </si>
  <si>
    <t>Merchants</t>
  </si>
  <si>
    <t>Mutual of Omaha</t>
  </si>
  <si>
    <t>OneAmerica</t>
  </si>
  <si>
    <t>PAi</t>
  </si>
  <si>
    <t>Pentegra</t>
  </si>
  <si>
    <t>Prime Plan Solutions</t>
  </si>
  <si>
    <t>Sharebuilder</t>
  </si>
  <si>
    <t>T.Rowe Price</t>
  </si>
  <si>
    <t>Transamerica</t>
  </si>
  <si>
    <t>Voya</t>
  </si>
  <si>
    <t>Administration Fees</t>
  </si>
  <si>
    <t>Comparison Completed</t>
  </si>
  <si>
    <t>Row Labels</t>
  </si>
  <si>
    <t>Grand Total</t>
  </si>
  <si>
    <t>(blank)</t>
  </si>
  <si>
    <t>Average of Participant Count</t>
  </si>
  <si>
    <t>Average of AssetBalance</t>
  </si>
  <si>
    <t>Average of Administration Fees</t>
  </si>
  <si>
    <t>Average of Investment Expenses2</t>
  </si>
  <si>
    <t>Count</t>
  </si>
  <si>
    <t>Sum of Count</t>
  </si>
  <si>
    <t>All-in Fee</t>
  </si>
  <si>
    <t>Average of All-in Fee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</si>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</sst>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8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/>
    <xf numFmtId="4" fontId="1" fillId="0" borderId="0" xfId="0" applyNumberFormat="1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164" fontId="0" fillId="0" borderId="0" xfId="0" applyNumberFormat="1"/>
    <xf numFmtId="1" fontId="0" fillId="0" borderId="0" xfId="0" applyNumberFormat="1"/>
    <xf numFmtId="4" fontId="0" fillId="0" borderId="0" xfId="0" applyNumberFormat="1"/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0" fontId="1" fillId="2" borderId="3" xfId="0" applyNumberFormat="1" applyFont="1" applyFill="1" applyBorder="1"/>
    <xf numFmtId="0" fontId="1" fillId="2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2" fillId="3" borderId="3" xfId="0" applyNumberFormat="1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3" borderId="0" xfId="0" applyNumberFormat="1" applyFont="1" applyFill="1"/>
    <xf numFmtId="164" fontId="1" fillId="3" borderId="3" xfId="0" applyNumberFormat="1" applyFont="1" applyFill="1" applyBorder="1"/>
    <xf numFmtId="10" fontId="1" fillId="3" borderId="2" xfId="0" applyNumberFormat="1" applyFont="1" applyFill="1" applyBorder="1"/>
    <xf numFmtId="10" fontId="1" fillId="3" borderId="0" xfId="0" applyNumberFormat="1" applyFont="1" applyFill="1"/>
    <xf numFmtId="10" fontId="1" fillId="3" borderId="3" xfId="0" applyNumberFormat="1" applyFont="1" applyFill="1" applyBorder="1"/>
  </cellXfs>
  <cellStyles count="1">
    <cellStyle name="Normal" xfId="0" builtinId="0"/>
  </cellStyles>
  <dxfs count="8">
    <dxf>
      <numFmt numFmtId="14" formatCode="0.00%"/>
    </dxf>
    <dxf>
      <numFmt numFmtId="14" formatCode="0.00%"/>
    </dxf>
    <dxf>
      <numFmt numFmtId="1" formatCode="0"/>
    </dxf>
    <dxf>
      <numFmt numFmtId="1" formatCode="0"/>
    </dxf>
    <dxf>
      <numFmt numFmtId="164" formatCode="&quot;$&quot;#,##0.00"/>
    </dxf>
    <dxf>
      <numFmt numFmtId="164" formatCode="&quot;$&quot;#,##0.00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 Droblyen" refreshedDate="43423.355480671293" createdVersion="6" refreshedVersion="6" minRefreshableVersion="3" recordCount="104" xr:uid="{07F17E69-43C8-4DE4-86B3-33DEE7FD2556}">
  <cacheSource type="worksheet">
    <worksheetSource ref="A1:J106" sheet="2018 study data"/>
  </cacheSource>
  <cacheFields count="10">
    <cacheField name="Provider" numFmtId="0">
      <sharedItems containsBlank="1" count="30">
        <s v="ADP"/>
        <s v="American Funds"/>
        <s v="Ameritas"/>
        <s v="Ascensus"/>
        <s v="Empower"/>
        <s v="EPIC Advisors"/>
        <s v="First Mercantile"/>
        <s v="John Hancock"/>
        <s v="MassMutual"/>
        <s v="Merchants"/>
        <s v="Morgan Stanley"/>
        <s v="Mutual of America"/>
        <s v="Mutual of Omaha"/>
        <s v="Nationwide"/>
        <s v="OneAmerica"/>
        <s v="PAi"/>
        <s v="Paychex"/>
        <s v="Pentegra"/>
        <s v="PNC"/>
        <s v="Prime Plan Solutions"/>
        <s v="Principal"/>
        <s v="Securian"/>
        <s v="Sentry Insurance"/>
        <s v="Sharebuilder"/>
        <s v="T.Rowe Price"/>
        <s v="Transamerica"/>
        <s v="Voya"/>
        <m/>
        <s v="ePlan Services" u="1"/>
        <s v="Empower " u="1"/>
      </sharedItems>
    </cacheField>
    <cacheField name="Count" numFmtId="0">
      <sharedItems containsString="0" containsBlank="1" containsNumber="1" containsInteger="1" minValue="1" maxValue="1"/>
    </cacheField>
    <cacheField name="Participant Count" numFmtId="0">
      <sharedItems containsString="0" containsBlank="1" containsNumber="1" containsInteger="1" minValue="2" maxValue="88"/>
    </cacheField>
    <cacheField name="AssetBalance" numFmtId="0">
      <sharedItems containsString="0" containsBlank="1" containsNumber="1" minValue="12652.14" maxValue="4909205.72"/>
    </cacheField>
    <cacheField name="ProviderFees" numFmtId="0">
      <sharedItems containsString="0" containsBlank="1" containsNumber="1" minValue="1500.68" maxValue="33412.49"/>
    </cacheField>
    <cacheField name="Investment Expenses" numFmtId="0">
      <sharedItems containsString="0" containsBlank="1" containsNumber="1" minValue="60.73" maxValue="21591.93"/>
    </cacheField>
    <cacheField name="Administration Fees" numFmtId="164">
      <sharedItems containsString="0" containsBlank="1" containsNumber="1" minValue="80.135740740740744" maxValue="3190.1688888888889"/>
    </cacheField>
    <cacheField name="Investment Expenses2" numFmtId="10">
      <sharedItems containsString="0" containsBlank="1" containsNumber="1" minValue="8.0880799028565321E-4" maxValue="1.4039372614571268E-2"/>
    </cacheField>
    <cacheField name="All-in Fee" numFmtId="10">
      <sharedItems containsString="0" containsBlank="1" containsNumber="1" minValue="4.8839909376039107E-3" maxValue="0.20307157524339756"/>
    </cacheField>
    <cacheField name="Comparison Completed" numFmtId="0">
      <sharedItems containsString="0" containsBlank="1" containsNumber="1" containsInteger="1" minValue="2016" maxValue="2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x v="0"/>
    <n v="1"/>
    <n v="53"/>
    <n v="569127.59"/>
    <n v="8701.94"/>
    <n v="3102.88"/>
    <n v="164.18754716981132"/>
    <n v="5.4519936381928003E-3"/>
    <n v="2.0741957001241144E-2"/>
    <n v="2016"/>
  </r>
  <r>
    <x v="0"/>
    <n v="1"/>
    <n v="19"/>
    <n v="299302.96999999997"/>
    <n v="4055.51"/>
    <n v="1841.3"/>
    <n v="213.44789473684213"/>
    <n v="6.1519603363775514E-3"/>
    <n v="1.9701809173494005E-2"/>
    <n v="2018"/>
  </r>
  <r>
    <x v="0"/>
    <n v="1"/>
    <n v="16"/>
    <n v="111765.88"/>
    <n v="3853.41"/>
    <n v="583.11"/>
    <n v="240.83812499999999"/>
    <n v="5.2172451914663043E-3"/>
    <n v="3.969476194344821E-2"/>
    <n v="2016"/>
  </r>
  <r>
    <x v="0"/>
    <n v="1"/>
    <n v="40"/>
    <n v="935196.65"/>
    <n v="10102.66"/>
    <n v="3990.07"/>
    <n v="252.56649999999999"/>
    <n v="4.266557199493818E-3"/>
    <n v="1.5069269121098754E-2"/>
    <n v="2017"/>
  </r>
  <r>
    <x v="0"/>
    <n v="1"/>
    <n v="38"/>
    <n v="1252479.1599999999"/>
    <n v="10641.98"/>
    <n v="5036.8100000000004"/>
    <n v="280.0521052631579"/>
    <n v="4.0214721017793227E-3"/>
    <n v="1.2518204294912181E-2"/>
    <n v="2017"/>
  </r>
  <r>
    <x v="0"/>
    <n v="1"/>
    <n v="21"/>
    <n v="491933.22"/>
    <n v="6386.12"/>
    <n v="2446.59"/>
    <n v="304.10095238095238"/>
    <n v="4.9734189530847303E-3"/>
    <n v="1.7955099677960353E-2"/>
    <n v="2018"/>
  </r>
  <r>
    <x v="0"/>
    <n v="1"/>
    <n v="60"/>
    <n v="2385077.77"/>
    <n v="19464.98"/>
    <n v="9941.8799999999992"/>
    <n v="324.41633333333334"/>
    <n v="4.1683672226755101E-3"/>
    <n v="1.2329518294910777E-2"/>
    <n v="2018"/>
  </r>
  <r>
    <x v="0"/>
    <n v="1"/>
    <n v="27"/>
    <n v="639868.56999999995"/>
    <n v="9648"/>
    <n v="1061.8399999999999"/>
    <n v="357.33333333333331"/>
    <n v="1.6594657868568229E-3"/>
    <n v="1.6737562215315561E-2"/>
    <n v="2016"/>
  </r>
  <r>
    <x v="0"/>
    <n v="1"/>
    <n v="49"/>
    <n v="2202561.09"/>
    <n v="17755.25"/>
    <n v="11886.02"/>
    <n v="362.35204081632651"/>
    <n v="5.3964541796205079E-3"/>
    <n v="1.3457638080767151E-2"/>
    <n v="2016"/>
  </r>
  <r>
    <x v="0"/>
    <n v="1"/>
    <n v="8"/>
    <n v="163000.45000000001"/>
    <n v="2926.8"/>
    <n v="1086.98"/>
    <n v="365.85"/>
    <n v="6.6685705468911283E-3"/>
    <n v="2.4624349196581973E-2"/>
    <n v="2017"/>
  </r>
  <r>
    <x v="0"/>
    <n v="1"/>
    <n v="31"/>
    <n v="2203082.71"/>
    <n v="16477.759999999998"/>
    <n v="12837.96"/>
    <n v="531.54064516129029"/>
    <n v="5.8272710060894625E-3"/>
    <n v="1.330668152717698E-2"/>
    <n v="2016"/>
  </r>
  <r>
    <x v="0"/>
    <n v="1"/>
    <n v="14"/>
    <n v="827058.88"/>
    <n v="8078.65"/>
    <n v="5191.8100000000004"/>
    <n v="577.04642857142858"/>
    <n v="6.2774369824794103E-3"/>
    <n v="1.6045363058069095E-2"/>
    <n v="2016"/>
  </r>
  <r>
    <x v="1"/>
    <n v="1"/>
    <n v="22"/>
    <n v="445019.32"/>
    <n v="3814.33"/>
    <n v="2790.69"/>
    <n v="173.37863636363636"/>
    <n v="6.2709412256528544E-3"/>
    <n v="1.4842097192544361E-2"/>
    <n v="2017"/>
  </r>
  <r>
    <x v="1"/>
    <n v="1"/>
    <n v="51"/>
    <n v="906554.47"/>
    <n v="10386.27"/>
    <n v="3296.8"/>
    <n v="203.65235294117647"/>
    <n v="3.6366264897463915E-3"/>
    <n v="1.5093489087313198E-2"/>
    <n v="2016"/>
  </r>
  <r>
    <x v="1"/>
    <n v="1"/>
    <n v="35"/>
    <n v="625422.27"/>
    <n v="7979.64"/>
    <n v="2606.6"/>
    <n v="227.98971428571429"/>
    <n v="4.1677441386920866E-3"/>
    <n v="1.6926547882600982E-2"/>
    <n v="2016"/>
  </r>
  <r>
    <x v="1"/>
    <n v="1"/>
    <n v="15"/>
    <n v="359406.58"/>
    <n v="4439.66"/>
    <n v="1825.38"/>
    <n v="295.97733333333332"/>
    <n v="5.0788719561005256E-3"/>
    <n v="1.7431622982528587E-2"/>
    <n v="2016"/>
  </r>
  <r>
    <x v="1"/>
    <n v="1"/>
    <n v="10"/>
    <n v="209580"/>
    <n v="4755.38"/>
    <n v="727.84"/>
    <n v="475.53800000000001"/>
    <n v="3.4728504628304228E-3"/>
    <n v="2.6162897223017463E-2"/>
    <n v="2018"/>
  </r>
  <r>
    <x v="1"/>
    <n v="1"/>
    <n v="7"/>
    <n v="80629.429999999993"/>
    <n v="3614.42"/>
    <n v="266.77999999999997"/>
    <n v="516.34571428571428"/>
    <n v="3.3087174248906384E-3"/>
    <n v="4.8136269845886301E-2"/>
    <n v="2018"/>
  </r>
  <r>
    <x v="1"/>
    <n v="1"/>
    <n v="8"/>
    <n v="275951.83"/>
    <n v="5039.57"/>
    <n v="1321.57"/>
    <n v="629.94624999999996"/>
    <n v="4.7891329439634445E-3"/>
    <n v="2.3051631873577352E-2"/>
    <n v="2016"/>
  </r>
  <r>
    <x v="1"/>
    <n v="1"/>
    <n v="6"/>
    <n v="282124.12"/>
    <n v="4151.6399999999994"/>
    <n v="1255.52"/>
    <n v="691.93999999999994"/>
    <n v="4.450239844788882E-3"/>
    <n v="1.9165890530735197E-2"/>
    <n v="2016"/>
  </r>
  <r>
    <x v="1"/>
    <n v="1"/>
    <n v="10"/>
    <n v="517949"/>
    <n v="6997.44"/>
    <n v="2074.3000000000002"/>
    <n v="699.74399999999991"/>
    <n v="4.0048344528129222E-3"/>
    <n v="1.7514736006826927E-2"/>
    <n v="2018"/>
  </r>
  <r>
    <x v="1"/>
    <n v="1"/>
    <n v="3"/>
    <n v="217252.97"/>
    <n v="3072.58"/>
    <n v="710.83"/>
    <n v="1024.1933333333334"/>
    <n v="3.2719000343240418E-3"/>
    <n v="1.7414767678434959E-2"/>
    <n v="2017"/>
  </r>
  <r>
    <x v="1"/>
    <n v="1"/>
    <n v="5"/>
    <n v="1167452"/>
    <n v="5861.08"/>
    <n v="3063.04"/>
    <n v="1172.2159999999999"/>
    <n v="2.6236967344267685E-3"/>
    <n v="7.6441001428752525E-3"/>
    <n v="2017"/>
  </r>
  <r>
    <x v="1"/>
    <n v="1"/>
    <n v="3"/>
    <n v="265418.68"/>
    <n v="3625.22"/>
    <n v="1141.01"/>
    <n v="1208.4066666666665"/>
    <n v="4.2989061659111562E-3"/>
    <n v="1.7957402244634778E-2"/>
    <n v="2017"/>
  </r>
  <r>
    <x v="1"/>
    <n v="1"/>
    <n v="9"/>
    <n v="3125462"/>
    <n v="28711.52"/>
    <n v="18494.240000000002"/>
    <n v="3190.1688888888889"/>
    <n v="5.9172819890307418E-3"/>
    <n v="1.5103610282255871E-2"/>
    <n v="2017"/>
  </r>
  <r>
    <x v="2"/>
    <n v="1"/>
    <n v="47"/>
    <n v="784420.38"/>
    <n v="13723.51"/>
    <n v="2297.66"/>
    <n v="291.9895744680851"/>
    <n v="2.9291181853281271E-3"/>
    <n v="2.0424214373420537E-2"/>
    <n v="2017"/>
  </r>
  <r>
    <x v="3"/>
    <n v="1"/>
    <n v="42"/>
    <n v="690821.63"/>
    <n v="9063.74"/>
    <n v="2872.19"/>
    <n v="215.80333333333334"/>
    <n v="4.1576434136840791E-3"/>
    <n v="1.727787533230539E-2"/>
    <n v="2018"/>
  </r>
  <r>
    <x v="3"/>
    <n v="1"/>
    <n v="9"/>
    <n v="109116.8"/>
    <n v="2284.77"/>
    <n v="780.33"/>
    <n v="253.86333333333334"/>
    <n v="7.151327751546966E-3"/>
    <n v="2.8090083286899908E-2"/>
    <n v="2018"/>
  </r>
  <r>
    <x v="3"/>
    <n v="1"/>
    <n v="30"/>
    <n v="1830504.45"/>
    <n v="16493.009999999998"/>
    <n v="10699.89"/>
    <n v="549.76699999999994"/>
    <n v="5.8453231293701582E-3"/>
    <n v="1.4855413216832113E-2"/>
    <n v="2016"/>
  </r>
  <r>
    <x v="3"/>
    <n v="1"/>
    <n v="2"/>
    <n v="283750.43"/>
    <n v="4319.8899999999994"/>
    <n v="1839.32"/>
    <n v="2159.9449999999997"/>
    <n v="6.4821751988182012E-3"/>
    <n v="2.170643406602062E-2"/>
    <n v="2016"/>
  </r>
  <r>
    <x v="4"/>
    <n v="1"/>
    <n v="82"/>
    <n v="3664861"/>
    <n v="28061.89"/>
    <n v="5639.55"/>
    <n v="342.21817073170729"/>
    <n v="1.5388168882803468E-3"/>
    <n v="9.1958303466352486E-3"/>
    <n v="2018"/>
  </r>
  <r>
    <x v="4"/>
    <n v="1"/>
    <n v="27"/>
    <n v="4909205.72"/>
    <n v="3827.34"/>
    <n v="21591.93"/>
    <n v="141.75333333333333"/>
    <n v="4.3982532473705342E-3"/>
    <n v="5.1778783472940307E-3"/>
    <n v="2016"/>
  </r>
  <r>
    <x v="4"/>
    <n v="1"/>
    <n v="33"/>
    <n v="866729.4"/>
    <n v="11554.79"/>
    <n v="5001.8500000000004"/>
    <n v="350.14515151515155"/>
    <n v="5.7709476567888432E-3"/>
    <n v="1.9102432662374207E-2"/>
    <n v="2017"/>
  </r>
  <r>
    <x v="4"/>
    <n v="1"/>
    <n v="34"/>
    <n v="3248278"/>
    <n v="15331.76"/>
    <n v="9448.2999999999993"/>
    <n v="450.93411764705883"/>
    <n v="2.90871039978721E-3"/>
    <n v="7.6286758707228867E-3"/>
    <n v="2018"/>
  </r>
  <r>
    <x v="4"/>
    <n v="1"/>
    <n v="16"/>
    <n v="1973648"/>
    <n v="18054.849999999999"/>
    <n v="7908.78"/>
    <n v="1128.4281249999999"/>
    <n v="4.0071887185556898E-3"/>
    <n v="1.3155147219767658E-2"/>
    <n v="2018"/>
  </r>
  <r>
    <x v="5"/>
    <n v="1"/>
    <n v="11"/>
    <n v="180128.97"/>
    <n v="3507.5"/>
    <n v="790.09"/>
    <n v="318.86363636363637"/>
    <n v="4.3862461435270521E-3"/>
    <n v="2.3858405452493289E-2"/>
    <n v="2018"/>
  </r>
  <r>
    <x v="6"/>
    <n v="1"/>
    <n v="20"/>
    <n v="1200251.33"/>
    <n v="23650.25"/>
    <n v="4279.33"/>
    <n v="1182.5125"/>
    <n v="3.5653615980579664E-3"/>
    <n v="2.3269776339260546E-2"/>
    <n v="2018"/>
  </r>
  <r>
    <x v="7"/>
    <n v="1"/>
    <n v="54"/>
    <n v="195255.28"/>
    <n v="4327.33"/>
    <n v="256.8"/>
    <n v="80.135740740740744"/>
    <n v="1.3152013097930055E-3"/>
    <n v="2.3477623754912032E-2"/>
    <n v="2018"/>
  </r>
  <r>
    <x v="7"/>
    <n v="1"/>
    <n v="35"/>
    <n v="460377.2"/>
    <n v="6215.09"/>
    <n v="2320.44"/>
    <n v="177.57400000000001"/>
    <n v="5.0403017351858433E-3"/>
    <n v="1.8540296956495676E-2"/>
    <n v="2018"/>
  </r>
  <r>
    <x v="7"/>
    <n v="1"/>
    <n v="18"/>
    <n v="79413.679999999993"/>
    <n v="3442.08"/>
    <n v="377.42"/>
    <n v="191.22666666666666"/>
    <n v="4.7525816710672526E-3"/>
    <n v="4.8096247397173893E-2"/>
    <n v="2016"/>
  </r>
  <r>
    <x v="7"/>
    <n v="1"/>
    <n v="58"/>
    <n v="1274267.4099999999"/>
    <n v="16300.87"/>
    <n v="5246.84"/>
    <n v="281.04948275862068"/>
    <n v="4.1175344820283842E-3"/>
    <n v="1.6909880791819043E-2"/>
    <n v="2016"/>
  </r>
  <r>
    <x v="7"/>
    <n v="1"/>
    <n v="88"/>
    <n v="2281608.5299999998"/>
    <n v="25499.56"/>
    <n v="8927.0400000000009"/>
    <n v="289.76772727272731"/>
    <n v="3.9126080932034395E-3"/>
    <n v="1.5088740924368831E-2"/>
    <n v="2018"/>
  </r>
  <r>
    <x v="7"/>
    <n v="1"/>
    <n v="50"/>
    <n v="1648022.71"/>
    <n v="19828.25"/>
    <n v="3654.56"/>
    <n v="396.565"/>
    <n v="2.2175422570481448E-3"/>
    <n v="1.4249081555435606E-2"/>
    <n v="2017"/>
  </r>
  <r>
    <x v="7"/>
    <n v="1"/>
    <n v="7"/>
    <n v="101437.43"/>
    <n v="3291"/>
    <n v="438.95"/>
    <n v="470.14285714285717"/>
    <n v="4.327298118653046E-3"/>
    <n v="3.6770943427884561E-2"/>
    <n v="2016"/>
  </r>
  <r>
    <x v="7"/>
    <n v="1"/>
    <n v="23"/>
    <n v="1161788.75"/>
    <n v="11365.2"/>
    <n v="3312.19"/>
    <n v="494.13913043478266"/>
    <n v="2.8509399837104636E-3"/>
    <n v="1.2633441320549886E-2"/>
    <n v="2018"/>
  </r>
  <r>
    <x v="7"/>
    <n v="1"/>
    <n v="9"/>
    <n v="526840.23"/>
    <n v="4586.04"/>
    <n v="1975.2"/>
    <n v="509.56"/>
    <n v="3.7491442139868476E-3"/>
    <n v="1.2453946426984136E-2"/>
    <n v="2016"/>
  </r>
  <r>
    <x v="7"/>
    <n v="1"/>
    <n v="20"/>
    <n v="698895.59"/>
    <n v="11601.67"/>
    <n v="2694.03"/>
    <n v="580.08349999999996"/>
    <n v="3.854695949648216E-3"/>
    <n v="2.0454700536885632E-2"/>
    <n v="2018"/>
  </r>
  <r>
    <x v="7"/>
    <n v="1"/>
    <n v="43"/>
    <n v="2461400.16"/>
    <n v="30037.4"/>
    <n v="10363.74"/>
    <n v="698.54418604651164"/>
    <n v="4.2105059422763661E-3"/>
    <n v="1.6413885339147779E-2"/>
    <n v="2016"/>
  </r>
  <r>
    <x v="7"/>
    <n v="1"/>
    <n v="25"/>
    <n v="1435546.27"/>
    <n v="18041.010000000002"/>
    <n v="3622.32"/>
    <n v="721.64040000000011"/>
    <n v="2.5233042471003043E-3"/>
    <n v="1.50906525639191E-2"/>
    <n v="2016"/>
  </r>
  <r>
    <x v="7"/>
    <n v="1"/>
    <n v="31"/>
    <n v="2251360.7599999998"/>
    <n v="24438.2"/>
    <n v="10781.19"/>
    <n v="788.32903225806456"/>
    <n v="4.7887438528510205E-3"/>
    <n v="1.5643601250294511E-2"/>
    <n v="2017"/>
  </r>
  <r>
    <x v="7"/>
    <n v="1"/>
    <n v="13"/>
    <n v="1783282.22"/>
    <n v="16221.26"/>
    <n v="8275.76"/>
    <n v="1247.7892307692307"/>
    <n v="4.6407460957021149E-3"/>
    <n v="1.3737040455660461E-2"/>
    <n v="2018"/>
  </r>
  <r>
    <x v="7"/>
    <n v="1"/>
    <n v="5"/>
    <n v="678424.07"/>
    <n v="7787.54"/>
    <n v="2158.13"/>
    <n v="1557.508"/>
    <n v="3.181092911399798E-3"/>
    <n v="1.4659960399105535E-2"/>
    <n v="2016"/>
  </r>
  <r>
    <x v="7"/>
    <n v="1"/>
    <n v="2"/>
    <n v="186281.07"/>
    <n v="4009.92"/>
    <n v="327.29000000000002"/>
    <n v="2004.96"/>
    <n v="1.7569686495788328E-3"/>
    <n v="2.3283149490176323E-2"/>
    <n v="2018"/>
  </r>
  <r>
    <x v="8"/>
    <n v="1"/>
    <n v="45"/>
    <n v="937426.35"/>
    <n v="15429.18"/>
    <n v="3661.24"/>
    <n v="342.87066666666669"/>
    <n v="3.9056294929196303E-3"/>
    <n v="2.0364714518639249E-2"/>
    <n v="2016"/>
  </r>
  <r>
    <x v="8"/>
    <n v="1"/>
    <n v="32"/>
    <n v="984750"/>
    <n v="14744.17"/>
    <n v="8540"/>
    <n v="460.7553125"/>
    <n v="8.6722518405686726E-3"/>
    <n v="2.3644752475247523E-2"/>
    <n v="2016"/>
  </r>
  <r>
    <x v="8"/>
    <n v="1"/>
    <n v="4"/>
    <n v="30425.67"/>
    <n v="2166.39"/>
    <n v="225.34"/>
    <n v="541.59749999999997"/>
    <n v="7.4062461073166183E-3"/>
    <n v="7.8608950928607327E-2"/>
    <n v="2018"/>
  </r>
  <r>
    <x v="8"/>
    <n v="1"/>
    <n v="11"/>
    <n v="1565921"/>
    <n v="12968.53"/>
    <n v="5875.01"/>
    <n v="1178.9572727272728"/>
    <n v="3.7517920763563426E-3"/>
    <n v="1.2033518932308846E-2"/>
    <n v="2016"/>
  </r>
  <r>
    <x v="9"/>
    <n v="1"/>
    <n v="4"/>
    <n v="305221.88"/>
    <n v="5310"/>
    <n v="2240.87"/>
    <n v="1327.5"/>
    <n v="7.3417737941985023E-3"/>
    <n v="2.4738953839089122E-2"/>
    <n v="2016"/>
  </r>
  <r>
    <x v="10"/>
    <n v="1"/>
    <n v="8"/>
    <n v="1011155.82"/>
    <n v="5539.82"/>
    <n v="4561.79"/>
    <n v="692.47749999999996"/>
    <n v="4.5114609536638971E-3"/>
    <n v="9.9901615559113335E-3"/>
    <n v="2018"/>
  </r>
  <r>
    <x v="11"/>
    <n v="1"/>
    <n v="28"/>
    <n v="482664.59"/>
    <n v="8003.81"/>
    <n v="1482.17"/>
    <n v="285.85035714285715"/>
    <n v="3.0708074110014989E-3"/>
    <n v="1.9653358038964491E-2"/>
    <n v="2018"/>
  </r>
  <r>
    <x v="12"/>
    <n v="1"/>
    <n v="8"/>
    <n v="316534.69"/>
    <n v="7428.66"/>
    <n v="1670.77"/>
    <n v="928.58249999999998"/>
    <n v="5.2783156247424258E-3"/>
    <n v="2.8747022956630758E-2"/>
    <n v="2016"/>
  </r>
  <r>
    <x v="13"/>
    <n v="1"/>
    <n v="26"/>
    <n v="217595.51999999999"/>
    <n v="4537.6000000000004"/>
    <n v="1505.81"/>
    <n v="174.52307692307693"/>
    <n v="6.920225195812855E-3"/>
    <n v="2.777359570638219E-2"/>
    <n v="2016"/>
  </r>
  <r>
    <x v="13"/>
    <n v="1"/>
    <n v="10"/>
    <n v="153571.71"/>
    <n v="4181.66"/>
    <n v="798.87"/>
    <n v="418.166"/>
    <n v="5.2019346531988215E-3"/>
    <n v="3.2431298707294463E-2"/>
    <n v="2018"/>
  </r>
  <r>
    <x v="13"/>
    <n v="1"/>
    <n v="55"/>
    <n v="1531958.06"/>
    <n v="33412.49"/>
    <n v="7346.16"/>
    <n v="607.49981818181811"/>
    <n v="4.7952748784780702E-3"/>
    <n v="2.6605591278393088E-2"/>
    <n v="2017"/>
  </r>
  <r>
    <x v="13"/>
    <n v="1"/>
    <n v="23"/>
    <n v="973170.15"/>
    <n v="16779.64"/>
    <n v="5242.66"/>
    <n v="729.54956521739132"/>
    <n v="5.3871977063825885E-3"/>
    <n v="2.2629444604317137E-2"/>
    <n v="2016"/>
  </r>
  <r>
    <x v="14"/>
    <n v="1"/>
    <n v="75"/>
    <n v="1973594.05"/>
    <n v="26991.79"/>
    <n v="9524.67"/>
    <n v="359.89053333333334"/>
    <n v="4.8260532605476792E-3"/>
    <n v="1.8502518286372012E-2"/>
    <n v="2016"/>
  </r>
  <r>
    <x v="14"/>
    <n v="1"/>
    <n v="47"/>
    <n v="3654296.01"/>
    <n v="23035.73"/>
    <n v="12178.52"/>
    <n v="490.12191489361703"/>
    <n v="3.3326583195979246E-3"/>
    <n v="9.6363977914312431E-3"/>
    <n v="2016"/>
  </r>
  <r>
    <x v="15"/>
    <n v="1"/>
    <n v="15"/>
    <n v="843096.6"/>
    <n v="2549.09"/>
    <n v="3549.11"/>
    <n v="169.93933333333334"/>
    <n v="4.2096125165253899E-3"/>
    <n v="7.2330976070832222E-3"/>
    <n v="2016"/>
  </r>
  <r>
    <x v="15"/>
    <n v="1"/>
    <n v="9"/>
    <n v="142487.23000000001"/>
    <n v="2063.6799999999998"/>
    <n v="696.83"/>
    <n v="229.29777777777775"/>
    <n v="4.890473342769033E-3"/>
    <n v="1.9373736158671901E-2"/>
    <n v="2018"/>
  </r>
  <r>
    <x v="15"/>
    <n v="1"/>
    <n v="4"/>
    <n v="166426.76"/>
    <n v="1953.33"/>
    <n v="2070.52"/>
    <n v="488.33249999999998"/>
    <n v="1.2441028113507707E-2"/>
    <n v="2.4177902640176375E-2"/>
    <n v="2016"/>
  </r>
  <r>
    <x v="15"/>
    <n v="1"/>
    <n v="3"/>
    <n v="60082.84"/>
    <n v="1500.68"/>
    <n v="459.67"/>
    <n v="500.22666666666669"/>
    <n v="7.6506037331124837E-3"/>
    <n v="3.2627452364102631E-2"/>
    <n v="2016"/>
  </r>
  <r>
    <x v="15"/>
    <n v="1"/>
    <n v="20"/>
    <n v="1434962.78"/>
    <n v="18654.89"/>
    <n v="8211.01"/>
    <n v="932.74450000000002"/>
    <n v="5.7221066040472491E-3"/>
    <n v="1.8722367140421581E-2"/>
    <n v="2016"/>
  </r>
  <r>
    <x v="16"/>
    <n v="1"/>
    <n v="36"/>
    <n v="180539.66"/>
    <n v="4585.84"/>
    <n v="1299.68"/>
    <n v="127.38444444444445"/>
    <n v="7.1988614579201046E-3"/>
    <n v="3.2599596121982287E-2"/>
    <n v="2017"/>
  </r>
  <r>
    <x v="16"/>
    <n v="1"/>
    <n v="12"/>
    <n v="153806.69"/>
    <n v="1942.71"/>
    <n v="1195.23"/>
    <n v="161.89250000000001"/>
    <n v="7.7709883750830345E-3"/>
    <n v="2.0401843378854326E-2"/>
    <n v="2016"/>
  </r>
  <r>
    <x v="16"/>
    <n v="1"/>
    <n v="16"/>
    <n v="268777.68"/>
    <n v="3075.47"/>
    <n v="3773.47"/>
    <n v="192.21687499999999"/>
    <n v="1.4039372614571268E-2"/>
    <n v="2.5481803399746584E-2"/>
    <n v="2018"/>
  </r>
  <r>
    <x v="16"/>
    <n v="1"/>
    <n v="39"/>
    <n v="1942323.54"/>
    <n v="9104.4"/>
    <n v="2999.01"/>
    <n v="233.44615384615383"/>
    <n v="1.5440321543958636E-3"/>
    <n v="6.2314077705097467E-3"/>
    <n v="2018"/>
  </r>
  <r>
    <x v="16"/>
    <n v="1"/>
    <n v="15"/>
    <n v="1439314.71"/>
    <n v="4259.3100000000004"/>
    <n v="2770.29"/>
    <n v="283.95400000000001"/>
    <n v="1.9247284702592945E-3"/>
    <n v="4.8839909376039107E-3"/>
    <n v="2017"/>
  </r>
  <r>
    <x v="16"/>
    <n v="1"/>
    <n v="23"/>
    <n v="610976.99"/>
    <n v="6731.31"/>
    <n v="2393.0300000000002"/>
    <n v="292.66565217391309"/>
    <n v="3.9167268803363617E-3"/>
    <n v="1.4934015763834249E-2"/>
    <n v="2016"/>
  </r>
  <r>
    <x v="16"/>
    <n v="1"/>
    <n v="12"/>
    <n v="817769.56"/>
    <n v="3596.4"/>
    <n v="3288.07"/>
    <n v="299.7"/>
    <n v="4.0207781761893904E-3"/>
    <n v="8.4185941085897099E-3"/>
    <n v="2016"/>
  </r>
  <r>
    <x v="16"/>
    <n v="1"/>
    <n v="7"/>
    <n v="12652.14"/>
    <n v="2508.56"/>
    <n v="60.73"/>
    <n v="358.36571428571426"/>
    <n v="4.7999785016605888E-3"/>
    <n v="0.20307157524339756"/>
    <n v="2018"/>
  </r>
  <r>
    <x v="16"/>
    <n v="1"/>
    <n v="7"/>
    <n v="219799.21"/>
    <n v="2779.17"/>
    <n v="714.14"/>
    <n v="397.02428571428572"/>
    <n v="3.2490562636690095E-3"/>
    <n v="1.5893187241209829E-2"/>
    <n v="2017"/>
  </r>
  <r>
    <x v="16"/>
    <n v="1"/>
    <n v="5"/>
    <n v="78679.62"/>
    <n v="2257.77"/>
    <n v="554.54"/>
    <n v="451.55399999999997"/>
    <n v="7.0480767446512828E-3"/>
    <n v="3.5743817776445794E-2"/>
    <n v="2016"/>
  </r>
  <r>
    <x v="16"/>
    <n v="1"/>
    <n v="23"/>
    <n v="2033721.38"/>
    <n v="14482.47"/>
    <n v="11897.17"/>
    <n v="629.67260869565212"/>
    <n v="5.8499507931612542E-3"/>
    <n v="1.2971118000441142E-2"/>
    <n v="2018"/>
  </r>
  <r>
    <x v="16"/>
    <n v="1"/>
    <n v="4"/>
    <n v="112748.51"/>
    <n v="2543.71"/>
    <n v="749.81"/>
    <n v="635.92750000000001"/>
    <n v="6.6502874406056452E-3"/>
    <n v="2.9211206427472967E-2"/>
    <n v="2016"/>
  </r>
  <r>
    <x v="16"/>
    <n v="1"/>
    <n v="4"/>
    <n v="652675.68000000005"/>
    <n v="3828.48"/>
    <n v="1046.96"/>
    <n v="957.12"/>
    <n v="1.6041045071573678E-3"/>
    <n v="7.4699274837389381E-3"/>
    <n v="2018"/>
  </r>
  <r>
    <x v="16"/>
    <n v="1"/>
    <n v="5"/>
    <n v="778823.83"/>
    <n v="7089.46"/>
    <n v="5452.37"/>
    <n v="1417.8920000000001"/>
    <n v="7.0007744883717801E-3"/>
    <n v="1.6103551941907067E-2"/>
    <n v="2016"/>
  </r>
  <r>
    <x v="17"/>
    <n v="1"/>
    <n v="18"/>
    <n v="1124832.17"/>
    <n v="10972.68"/>
    <n v="1272.49"/>
    <n v="609.59333333333336"/>
    <n v="1.1312709877421092E-3"/>
    <n v="1.0886219585984992E-2"/>
    <n v="2016"/>
  </r>
  <r>
    <x v="18"/>
    <n v="1"/>
    <n v="30"/>
    <n v="3117904.03"/>
    <n v="18239.96"/>
    <n v="10869.63"/>
    <n v="607.99866666666662"/>
    <n v="3.4861977454771114E-3"/>
    <n v="9.336268762576377E-3"/>
    <n v="2017"/>
  </r>
  <r>
    <x v="19"/>
    <n v="1"/>
    <n v="6"/>
    <n v="439754.34"/>
    <n v="2752.5"/>
    <n v="1471.63"/>
    <n v="458.75"/>
    <n v="3.3464820381306527E-3"/>
    <n v="9.6056584683166506E-3"/>
    <n v="2016"/>
  </r>
  <r>
    <x v="20"/>
    <n v="1"/>
    <n v="70"/>
    <n v="381300.33"/>
    <n v="8482.49"/>
    <n v="1513.38"/>
    <n v="121.17842857142857"/>
    <n v="3.9689973517725513E-3"/>
    <n v="2.6215214657695152E-2"/>
    <n v="2016"/>
  </r>
  <r>
    <x v="20"/>
    <n v="1"/>
    <n v="50"/>
    <n v="1981217"/>
    <n v="20968.97"/>
    <n v="8874.92"/>
    <n v="419.37940000000003"/>
    <n v="4.4795295013115672E-3"/>
    <n v="1.5063413043598959E-2"/>
    <n v="2017"/>
  </r>
  <r>
    <x v="20"/>
    <n v="1"/>
    <n v="40"/>
    <n v="3757554.15"/>
    <n v="20951.34"/>
    <n v="19044.2"/>
    <n v="523.7835"/>
    <n v="5.0682436605737277E-3"/>
    <n v="1.0644035562335143E-2"/>
    <n v="2018"/>
  </r>
  <r>
    <x v="20"/>
    <n v="1"/>
    <n v="10"/>
    <n v="2104153.17"/>
    <n v="14138.79"/>
    <n v="9935.64"/>
    <n v="1413.8790000000001"/>
    <n v="4.7219186044331549E-3"/>
    <n v="1.1441386655326048E-2"/>
    <n v="2017"/>
  </r>
  <r>
    <x v="20"/>
    <n v="1"/>
    <n v="11"/>
    <n v="2745813.31"/>
    <n v="17983.5"/>
    <n v="13237.43"/>
    <n v="1634.8636363636363"/>
    <n v="4.8209504818810863E-3"/>
    <n v="1.137037608722204E-2"/>
    <n v="2016"/>
  </r>
  <r>
    <x v="21"/>
    <n v="1"/>
    <n v="45"/>
    <n v="813790.18"/>
    <n v="15282.85"/>
    <n v="658.2"/>
    <n v="339.61888888888888"/>
    <n v="8.0880799028565321E-4"/>
    <n v="1.9588648759561095E-2"/>
    <n v="2018"/>
  </r>
  <r>
    <x v="22"/>
    <n v="1"/>
    <n v="45"/>
    <n v="1346829.13"/>
    <n v="13408.26"/>
    <n v="4592.3"/>
    <n v="297.96133333333336"/>
    <n v="3.4097124109574318E-3"/>
    <n v="1.3365140090190953E-2"/>
    <n v="2016"/>
  </r>
  <r>
    <x v="22"/>
    <n v="1"/>
    <n v="12"/>
    <n v="127179.26"/>
    <n v="3709.58"/>
    <n v="345.82"/>
    <n v="309.13166666666666"/>
    <n v="2.7191540507469536E-3"/>
    <n v="3.1887274701865698E-2"/>
    <n v="2017"/>
  </r>
  <r>
    <x v="22"/>
    <n v="1"/>
    <n v="10"/>
    <n v="335109.73"/>
    <n v="5988.87"/>
    <n v="1027.7"/>
    <n v="598.88699999999994"/>
    <n v="3.0667566710163865E-3"/>
    <n v="2.0938126744335355E-2"/>
    <n v="2018"/>
  </r>
  <r>
    <x v="23"/>
    <n v="1"/>
    <n v="6"/>
    <n v="433727.83"/>
    <n v="5105.76"/>
    <n v="444.93"/>
    <n v="850.96"/>
    <n v="1.0258276486431594E-3"/>
    <n v="1.2797633944771311E-2"/>
    <n v="2016"/>
  </r>
  <r>
    <x v="24"/>
    <n v="1"/>
    <n v="55"/>
    <n v="1450309"/>
    <n v="6868.7"/>
    <n v="6685.83"/>
    <n v="124.88545454545454"/>
    <n v="4.6099348483667965E-3"/>
    <n v="9.3459600678200295E-3"/>
    <n v="2016"/>
  </r>
  <r>
    <x v="25"/>
    <n v="1"/>
    <n v="9"/>
    <n v="461509.95"/>
    <n v="9940.2999999999993"/>
    <n v="2049.61"/>
    <n v="1104.4777777777776"/>
    <n v="4.4410960153730165E-3"/>
    <n v="2.5979743231971487E-2"/>
    <n v="2016"/>
  </r>
  <r>
    <x v="26"/>
    <n v="1"/>
    <n v="7"/>
    <n v="1625825.48"/>
    <n v="17652.64"/>
    <n v="7959"/>
    <n v="2521.8057142857142"/>
    <n v="4.8953593715359905E-3"/>
    <n v="1.575300689714864E-2"/>
    <n v="2016"/>
  </r>
  <r>
    <x v="27"/>
    <m/>
    <m/>
    <m/>
    <m/>
    <m/>
    <m/>
    <m/>
    <m/>
    <m/>
  </r>
  <r>
    <x v="27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CFC70C-3C92-4949-835F-00FAC86A87C8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32" firstHeaderRow="0" firstDataRow="1" firstDataCol="1"/>
  <pivotFields count="10">
    <pivotField axis="axisRow" showAll="0">
      <items count="31">
        <item x="0"/>
        <item x="1"/>
        <item x="2"/>
        <item x="3"/>
        <item x="4"/>
        <item m="1" x="29"/>
        <item x="5"/>
        <item m="1" x="28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Count" fld="1" baseField="0" baseItem="0"/>
    <dataField name="Average of Participant Count" fld="2" subtotal="average" baseField="0" baseItem="7" numFmtId="1"/>
    <dataField name="Average of AssetBalance" fld="3" subtotal="average" baseField="0" baseItem="7" numFmtId="164"/>
    <dataField name="Average of Administration Fees" fld="6" subtotal="average" baseField="0" baseItem="7" numFmtId="164"/>
    <dataField name="Average of Investment Expenses2" fld="7" subtotal="average" baseField="0" baseItem="7" numFmtId="10"/>
    <dataField name="Average of All-in Fee" fld="8" subtotal="average" baseField="0" baseItem="0" numFmtId="10"/>
  </dataFields>
  <formats count="8">
    <format dxfId="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C6ED-63DF-464A-92EB-8F61D07CE7DE}">
  <dimension ref="A3:G36"/>
  <sheetViews>
    <sheetView workbookViewId="0">
      <selection activeCell="K24" sqref="K24"/>
    </sheetView>
  </sheetViews>
  <sheetFormatPr defaultRowHeight="15" x14ac:dyDescent="0.25"/>
  <cols>
    <col min="1" max="1" width="17.85546875" bestFit="1" customWidth="1"/>
    <col min="2" max="2" width="12.140625" style="20" bestFit="1" customWidth="1"/>
    <col min="3" max="3" width="25.28515625" style="19" bestFit="1" customWidth="1"/>
    <col min="4" max="4" width="21.42578125" style="19" bestFit="1" customWidth="1"/>
    <col min="5" max="5" width="27.28515625" style="18" bestFit="1" customWidth="1"/>
    <col min="6" max="6" width="29.42578125" bestFit="1" customWidth="1"/>
    <col min="7" max="7" width="18" style="18" bestFit="1" customWidth="1"/>
  </cols>
  <sheetData>
    <row r="3" spans="1:7" x14ac:dyDescent="0.25">
      <c r="A3" s="15" t="s">
        <v>34</v>
      </c>
      <c r="B3" t="s">
        <v>42</v>
      </c>
      <c r="C3" s="20" t="s">
        <v>37</v>
      </c>
      <c r="D3" s="19" t="s">
        <v>38</v>
      </c>
      <c r="E3" s="19" t="s">
        <v>39</v>
      </c>
      <c r="F3" s="18" t="s">
        <v>40</v>
      </c>
      <c r="G3" s="18" t="s">
        <v>44</v>
      </c>
    </row>
    <row r="4" spans="1:7" x14ac:dyDescent="0.25">
      <c r="A4" s="16" t="s">
        <v>8</v>
      </c>
      <c r="B4" s="17">
        <v>12</v>
      </c>
      <c r="C4" s="20">
        <v>31.333333333333332</v>
      </c>
      <c r="D4" s="19">
        <v>1006704.5783333333</v>
      </c>
      <c r="E4" s="19">
        <v>331.14432548053969</v>
      </c>
      <c r="F4" s="18">
        <v>5.006684428750614E-3</v>
      </c>
      <c r="G4" s="18">
        <v>1.851518446541468E-2</v>
      </c>
    </row>
    <row r="5" spans="1:7" x14ac:dyDescent="0.25">
      <c r="A5" s="16" t="s">
        <v>11</v>
      </c>
      <c r="B5" s="17">
        <v>13</v>
      </c>
      <c r="C5" s="20">
        <v>14.153846153846153</v>
      </c>
      <c r="D5" s="19">
        <v>652170.97461538459</v>
      </c>
      <c r="E5" s="19">
        <v>808.42283769988182</v>
      </c>
      <c r="F5" s="18">
        <v>4.2532110663977604E-3</v>
      </c>
      <c r="G5" s="18">
        <v>1.9726543305633171E-2</v>
      </c>
    </row>
    <row r="6" spans="1:7" x14ac:dyDescent="0.25">
      <c r="A6" s="16" t="s">
        <v>19</v>
      </c>
      <c r="B6" s="17">
        <v>1</v>
      </c>
      <c r="C6" s="20">
        <v>47</v>
      </c>
      <c r="D6" s="19">
        <v>784420.38</v>
      </c>
      <c r="E6" s="19">
        <v>291.9895744680851</v>
      </c>
      <c r="F6" s="18">
        <v>2.9291181853281271E-3</v>
      </c>
      <c r="G6" s="18">
        <v>2.0424214373420537E-2</v>
      </c>
    </row>
    <row r="7" spans="1:7" x14ac:dyDescent="0.25">
      <c r="A7" s="16" t="s">
        <v>14</v>
      </c>
      <c r="B7" s="17">
        <v>4</v>
      </c>
      <c r="C7" s="20">
        <v>20.75</v>
      </c>
      <c r="D7" s="19">
        <v>728548.32750000001</v>
      </c>
      <c r="E7" s="19">
        <v>794.84466666666663</v>
      </c>
      <c r="F7" s="18">
        <v>5.9091173733548516E-3</v>
      </c>
      <c r="G7" s="18">
        <v>2.0482451475514508E-2</v>
      </c>
    </row>
    <row r="8" spans="1:7" x14ac:dyDescent="0.25">
      <c r="A8" s="16" t="s">
        <v>9</v>
      </c>
      <c r="B8" s="17">
        <v>5</v>
      </c>
      <c r="C8" s="20">
        <v>38.4</v>
      </c>
      <c r="D8" s="19">
        <v>2932544.4239999996</v>
      </c>
      <c r="E8" s="19">
        <v>482.69577964545022</v>
      </c>
      <c r="F8" s="18">
        <v>3.7247833821565249E-3</v>
      </c>
      <c r="G8" s="18">
        <v>1.0851992889358805E-2</v>
      </c>
    </row>
    <row r="9" spans="1:7" x14ac:dyDescent="0.25">
      <c r="A9" s="16" t="s">
        <v>18</v>
      </c>
      <c r="B9" s="17">
        <v>1</v>
      </c>
      <c r="C9" s="20">
        <v>11</v>
      </c>
      <c r="D9" s="19">
        <v>180128.97</v>
      </c>
      <c r="E9" s="19">
        <v>318.86363636363637</v>
      </c>
      <c r="F9" s="18">
        <v>4.3862461435270521E-3</v>
      </c>
      <c r="G9" s="18">
        <v>2.3858405452493289E-2</v>
      </c>
    </row>
    <row r="10" spans="1:7" x14ac:dyDescent="0.25">
      <c r="A10" s="16" t="s">
        <v>10</v>
      </c>
      <c r="B10" s="17">
        <v>1</v>
      </c>
      <c r="C10" s="20">
        <v>20</v>
      </c>
      <c r="D10" s="19">
        <v>1200251.33</v>
      </c>
      <c r="E10" s="19">
        <v>1182.5125</v>
      </c>
      <c r="F10" s="18">
        <v>3.5653615980579664E-3</v>
      </c>
      <c r="G10" s="18">
        <v>2.3269776339260546E-2</v>
      </c>
    </row>
    <row r="11" spans="1:7" x14ac:dyDescent="0.25">
      <c r="A11" s="16" t="s">
        <v>6</v>
      </c>
      <c r="B11" s="17">
        <v>16</v>
      </c>
      <c r="C11" s="20">
        <v>30.0625</v>
      </c>
      <c r="D11" s="19">
        <v>1076512.585</v>
      </c>
      <c r="E11" s="19">
        <v>655.56343463063763</v>
      </c>
      <c r="F11" s="18">
        <v>3.5774505945770675E-3</v>
      </c>
      <c r="G11" s="18">
        <v>1.9843949536925819E-2</v>
      </c>
    </row>
    <row r="12" spans="1:7" x14ac:dyDescent="0.25">
      <c r="A12" s="16" t="s">
        <v>16</v>
      </c>
      <c r="B12" s="17">
        <v>4</v>
      </c>
      <c r="C12" s="20">
        <v>23</v>
      </c>
      <c r="D12" s="19">
        <v>879630.755</v>
      </c>
      <c r="E12" s="19">
        <v>631.04518797348487</v>
      </c>
      <c r="F12" s="18">
        <v>5.9339798792903157E-3</v>
      </c>
      <c r="G12" s="18">
        <v>3.3662984213700738E-2</v>
      </c>
    </row>
    <row r="13" spans="1:7" x14ac:dyDescent="0.25">
      <c r="A13" s="16" t="s">
        <v>22</v>
      </c>
      <c r="B13" s="17">
        <v>1</v>
      </c>
      <c r="C13" s="20">
        <v>4</v>
      </c>
      <c r="D13" s="19">
        <v>305221.88</v>
      </c>
      <c r="E13" s="19">
        <v>1327.5</v>
      </c>
      <c r="F13" s="18">
        <v>7.3417737941985023E-3</v>
      </c>
      <c r="G13" s="18">
        <v>2.4738953839089122E-2</v>
      </c>
    </row>
    <row r="14" spans="1:7" x14ac:dyDescent="0.25">
      <c r="A14" s="16" t="s">
        <v>17</v>
      </c>
      <c r="B14" s="17">
        <v>1</v>
      </c>
      <c r="C14" s="20">
        <v>8</v>
      </c>
      <c r="D14" s="19">
        <v>1011155.82</v>
      </c>
      <c r="E14" s="19">
        <v>692.47749999999996</v>
      </c>
      <c r="F14" s="18">
        <v>4.5114609536638971E-3</v>
      </c>
      <c r="G14" s="18">
        <v>9.9901615559113335E-3</v>
      </c>
    </row>
    <row r="15" spans="1:7" x14ac:dyDescent="0.25">
      <c r="A15" s="16" t="s">
        <v>15</v>
      </c>
      <c r="B15" s="17">
        <v>1</v>
      </c>
      <c r="C15" s="20">
        <v>28</v>
      </c>
      <c r="D15" s="19">
        <v>482664.59</v>
      </c>
      <c r="E15" s="19">
        <v>285.85035714285715</v>
      </c>
      <c r="F15" s="18">
        <v>3.0708074110014989E-3</v>
      </c>
      <c r="G15" s="18">
        <v>1.9653358038964491E-2</v>
      </c>
    </row>
    <row r="16" spans="1:7" x14ac:dyDescent="0.25">
      <c r="A16" s="16" t="s">
        <v>23</v>
      </c>
      <c r="B16" s="17">
        <v>1</v>
      </c>
      <c r="C16" s="20">
        <v>8</v>
      </c>
      <c r="D16" s="19">
        <v>316534.69</v>
      </c>
      <c r="E16" s="19">
        <v>928.58249999999998</v>
      </c>
      <c r="F16" s="18">
        <v>5.2783156247424258E-3</v>
      </c>
      <c r="G16" s="18">
        <v>2.8747022956630758E-2</v>
      </c>
    </row>
    <row r="17" spans="1:7" x14ac:dyDescent="0.25">
      <c r="A17" s="16" t="s">
        <v>13</v>
      </c>
      <c r="B17" s="17">
        <v>4</v>
      </c>
      <c r="C17" s="20">
        <v>28.5</v>
      </c>
      <c r="D17" s="19">
        <v>719073.86</v>
      </c>
      <c r="E17" s="19">
        <v>482.43461508057158</v>
      </c>
      <c r="F17" s="18">
        <v>5.5761581084680838E-3</v>
      </c>
      <c r="G17" s="18">
        <v>2.735998257409672E-2</v>
      </c>
    </row>
    <row r="18" spans="1:7" x14ac:dyDescent="0.25">
      <c r="A18" s="16" t="s">
        <v>24</v>
      </c>
      <c r="B18" s="17">
        <v>2</v>
      </c>
      <c r="C18" s="20">
        <v>61</v>
      </c>
      <c r="D18" s="19">
        <v>2813945.03</v>
      </c>
      <c r="E18" s="19">
        <v>425.00622411347518</v>
      </c>
      <c r="F18" s="18">
        <v>4.0793557900728021E-3</v>
      </c>
      <c r="G18" s="18">
        <v>1.4069458038901628E-2</v>
      </c>
    </row>
    <row r="19" spans="1:7" x14ac:dyDescent="0.25">
      <c r="A19" s="16" t="s">
        <v>25</v>
      </c>
      <c r="B19" s="17">
        <v>5</v>
      </c>
      <c r="C19" s="20">
        <v>10.199999999999999</v>
      </c>
      <c r="D19" s="19">
        <v>529411.24199999997</v>
      </c>
      <c r="E19" s="19">
        <v>464.10815555555553</v>
      </c>
      <c r="F19" s="18">
        <v>6.9827648619923731E-3</v>
      </c>
      <c r="G19" s="18">
        <v>2.042691118209114E-2</v>
      </c>
    </row>
    <row r="20" spans="1:7" x14ac:dyDescent="0.25">
      <c r="A20" s="16" t="s">
        <v>5</v>
      </c>
      <c r="B20" s="17">
        <v>14</v>
      </c>
      <c r="C20" s="20">
        <v>14.857142857142858</v>
      </c>
      <c r="D20" s="19">
        <v>664472.08571428561</v>
      </c>
      <c r="E20" s="19">
        <v>459.91540958286879</v>
      </c>
      <c r="F20" s="18">
        <v>5.4726940620023036E-3</v>
      </c>
      <c r="G20" s="18">
        <v>3.0958259685409578E-2</v>
      </c>
    </row>
    <row r="21" spans="1:7" x14ac:dyDescent="0.25">
      <c r="A21" s="16" t="s">
        <v>26</v>
      </c>
      <c r="B21" s="17">
        <v>1</v>
      </c>
      <c r="C21" s="20">
        <v>18</v>
      </c>
      <c r="D21" s="19">
        <v>1124832.17</v>
      </c>
      <c r="E21" s="19">
        <v>609.59333333333336</v>
      </c>
      <c r="F21" s="18">
        <v>1.1312709877421092E-3</v>
      </c>
      <c r="G21" s="18">
        <v>1.0886219585984992E-2</v>
      </c>
    </row>
    <row r="22" spans="1:7" x14ac:dyDescent="0.25">
      <c r="A22" s="16" t="s">
        <v>20</v>
      </c>
      <c r="B22" s="17">
        <v>1</v>
      </c>
      <c r="C22" s="20">
        <v>30</v>
      </c>
      <c r="D22" s="19">
        <v>3117904.03</v>
      </c>
      <c r="E22" s="19">
        <v>607.99866666666662</v>
      </c>
      <c r="F22" s="18">
        <v>3.4861977454771114E-3</v>
      </c>
      <c r="G22" s="18">
        <v>9.336268762576377E-3</v>
      </c>
    </row>
    <row r="23" spans="1:7" x14ac:dyDescent="0.25">
      <c r="A23" s="16" t="s">
        <v>27</v>
      </c>
      <c r="B23" s="17">
        <v>1</v>
      </c>
      <c r="C23" s="20">
        <v>6</v>
      </c>
      <c r="D23" s="19">
        <v>439754.34</v>
      </c>
      <c r="E23" s="19">
        <v>458.75</v>
      </c>
      <c r="F23" s="18">
        <v>3.3464820381306527E-3</v>
      </c>
      <c r="G23" s="18">
        <v>9.6056584683166506E-3</v>
      </c>
    </row>
    <row r="24" spans="1:7" x14ac:dyDescent="0.25">
      <c r="A24" s="16" t="s">
        <v>7</v>
      </c>
      <c r="B24" s="17">
        <v>5</v>
      </c>
      <c r="C24" s="20">
        <v>36.200000000000003</v>
      </c>
      <c r="D24" s="19">
        <v>2194007.5920000002</v>
      </c>
      <c r="E24" s="19">
        <v>822.6167929870129</v>
      </c>
      <c r="F24" s="18">
        <v>4.6119279199944175E-3</v>
      </c>
      <c r="G24" s="18">
        <v>1.4946885201235469E-2</v>
      </c>
    </row>
    <row r="25" spans="1:7" x14ac:dyDescent="0.25">
      <c r="A25" s="16" t="s">
        <v>12</v>
      </c>
      <c r="B25" s="17">
        <v>1</v>
      </c>
      <c r="C25" s="20">
        <v>45</v>
      </c>
      <c r="D25" s="19">
        <v>813790.18</v>
      </c>
      <c r="E25" s="19">
        <v>339.61888888888888</v>
      </c>
      <c r="F25" s="18">
        <v>8.0880799028565321E-4</v>
      </c>
      <c r="G25" s="18">
        <v>1.9588648759561095E-2</v>
      </c>
    </row>
    <row r="26" spans="1:7" x14ac:dyDescent="0.25">
      <c r="A26" s="16" t="s">
        <v>21</v>
      </c>
      <c r="B26" s="17">
        <v>3</v>
      </c>
      <c r="C26" s="20">
        <v>22.333333333333332</v>
      </c>
      <c r="D26" s="19">
        <v>603039.37333333329</v>
      </c>
      <c r="E26" s="19">
        <v>401.99333333333334</v>
      </c>
      <c r="F26" s="18">
        <v>3.065207710906924E-3</v>
      </c>
      <c r="G26" s="18">
        <v>2.2063513845464001E-2</v>
      </c>
    </row>
    <row r="27" spans="1:7" x14ac:dyDescent="0.25">
      <c r="A27" s="16" t="s">
        <v>28</v>
      </c>
      <c r="B27" s="17">
        <v>1</v>
      </c>
      <c r="C27" s="20">
        <v>6</v>
      </c>
      <c r="D27" s="19">
        <v>433727.83</v>
      </c>
      <c r="E27" s="19">
        <v>850.96</v>
      </c>
      <c r="F27" s="18">
        <v>1.0258276486431594E-3</v>
      </c>
      <c r="G27" s="18">
        <v>1.2797633944771311E-2</v>
      </c>
    </row>
    <row r="28" spans="1:7" x14ac:dyDescent="0.25">
      <c r="A28" s="16" t="s">
        <v>29</v>
      </c>
      <c r="B28" s="17">
        <v>1</v>
      </c>
      <c r="C28" s="20">
        <v>55</v>
      </c>
      <c r="D28" s="19">
        <v>1450309</v>
      </c>
      <c r="E28" s="19">
        <v>124.88545454545454</v>
      </c>
      <c r="F28" s="18">
        <v>4.6099348483667965E-3</v>
      </c>
      <c r="G28" s="18">
        <v>9.3459600678200295E-3</v>
      </c>
    </row>
    <row r="29" spans="1:7" x14ac:dyDescent="0.25">
      <c r="A29" s="16" t="s">
        <v>30</v>
      </c>
      <c r="B29" s="17">
        <v>1</v>
      </c>
      <c r="C29" s="20">
        <v>9</v>
      </c>
      <c r="D29" s="19">
        <v>461509.95</v>
      </c>
      <c r="E29" s="19">
        <v>1104.4777777777776</v>
      </c>
      <c r="F29" s="18">
        <v>4.4410960153730165E-3</v>
      </c>
      <c r="G29" s="18">
        <v>2.5979743231971487E-2</v>
      </c>
    </row>
    <row r="30" spans="1:7" x14ac:dyDescent="0.25">
      <c r="A30" s="16" t="s">
        <v>31</v>
      </c>
      <c r="B30" s="17">
        <v>1</v>
      </c>
      <c r="C30" s="20">
        <v>7</v>
      </c>
      <c r="D30" s="19">
        <v>1625825.48</v>
      </c>
      <c r="E30" s="19">
        <v>2521.8057142857142</v>
      </c>
      <c r="F30" s="18">
        <v>4.8953593715359905E-3</v>
      </c>
      <c r="G30" s="18">
        <v>1.575300689714864E-2</v>
      </c>
    </row>
    <row r="31" spans="1:7" x14ac:dyDescent="0.25">
      <c r="A31" s="16" t="s">
        <v>36</v>
      </c>
      <c r="B31" s="17"/>
      <c r="C31" s="20"/>
      <c r="E31" s="19"/>
      <c r="F31" s="18"/>
    </row>
    <row r="32" spans="1:7" x14ac:dyDescent="0.25">
      <c r="A32" s="16" t="s">
        <v>35</v>
      </c>
      <c r="B32" s="17">
        <v>102</v>
      </c>
      <c r="C32" s="20">
        <v>24.049019607843139</v>
      </c>
      <c r="D32" s="19">
        <v>1037836.8142156869</v>
      </c>
      <c r="E32" s="19">
        <v>603.85607211409456</v>
      </c>
      <c r="F32" s="18">
        <v>4.5851537325838597E-3</v>
      </c>
      <c r="G32" s="18">
        <v>2.1029423667152398E-2</v>
      </c>
    </row>
    <row r="33" spans="2:7" x14ac:dyDescent="0.25">
      <c r="B33"/>
      <c r="C33"/>
      <c r="D33"/>
      <c r="E33"/>
      <c r="G33"/>
    </row>
    <row r="34" spans="2:7" x14ac:dyDescent="0.25">
      <c r="B34"/>
      <c r="C34"/>
      <c r="D34"/>
      <c r="E34" s="21"/>
    </row>
    <row r="35" spans="2:7" x14ac:dyDescent="0.25">
      <c r="E35" s="21"/>
    </row>
    <row r="36" spans="2:7" x14ac:dyDescent="0.25">
      <c r="E36" s="21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2ABDB-18E3-4565-9BC6-B456CA08ABBC}">
  <dimension ref="A1:K103"/>
  <sheetViews>
    <sheetView topLeftCell="A10" workbookViewId="0">
      <selection activeCell="C47" sqref="C47"/>
    </sheetView>
  </sheetViews>
  <sheetFormatPr defaultColWidth="9.140625" defaultRowHeight="15" x14ac:dyDescent="0.25"/>
  <cols>
    <col min="1" max="1" width="32.85546875" style="6" bestFit="1" customWidth="1"/>
    <col min="2" max="2" width="5.85546875" style="6" bestFit="1" customWidth="1"/>
    <col min="3" max="3" width="16.5703125" style="7" bestFit="1" customWidth="1"/>
    <col min="4" max="4" width="14.5703125" style="8" bestFit="1" customWidth="1"/>
    <col min="5" max="5" width="24.28515625" style="8" bestFit="1" customWidth="1"/>
    <col min="6" max="6" width="18.5703125" style="8" bestFit="1" customWidth="1"/>
    <col min="7" max="7" width="17.5703125" style="8" bestFit="1" customWidth="1"/>
    <col min="8" max="8" width="18.5703125" style="9" bestFit="1" customWidth="1"/>
    <col min="9" max="9" width="18.5703125" style="9" customWidth="1"/>
    <col min="10" max="10" width="20.5703125" style="7" bestFit="1" customWidth="1"/>
    <col min="11" max="16384" width="9.140625" style="6"/>
  </cols>
  <sheetData>
    <row r="1" spans="1:11" s="5" customFormat="1" ht="15.75" thickBot="1" x14ac:dyDescent="0.3">
      <c r="A1" s="1" t="s">
        <v>0</v>
      </c>
      <c r="B1" s="1" t="s">
        <v>41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32</v>
      </c>
      <c r="H1" s="4" t="s">
        <v>4</v>
      </c>
      <c r="I1" s="4" t="s">
        <v>43</v>
      </c>
      <c r="J1" s="10" t="s">
        <v>33</v>
      </c>
    </row>
    <row r="2" spans="1:11" x14ac:dyDescent="0.25">
      <c r="A2" s="6" t="s">
        <v>8</v>
      </c>
      <c r="B2" s="6">
        <v>1</v>
      </c>
      <c r="C2" s="7">
        <v>53</v>
      </c>
      <c r="D2" s="8">
        <v>569127.59</v>
      </c>
      <c r="E2" s="8">
        <f>4039.94+4662</f>
        <v>8701.94</v>
      </c>
      <c r="F2" s="8">
        <v>3102.88</v>
      </c>
      <c r="G2" s="8">
        <f t="shared" ref="G2:G33" si="0">E2/C2</f>
        <v>164.18754716981132</v>
      </c>
      <c r="H2" s="9">
        <f t="shared" ref="H2:H33" si="1">F2/D2</f>
        <v>5.4519936381928003E-3</v>
      </c>
      <c r="I2" s="9">
        <f t="shared" ref="I2:I33" si="2">(E2+F2)/D2</f>
        <v>2.0741957001241144E-2</v>
      </c>
      <c r="J2" s="7">
        <v>2016</v>
      </c>
    </row>
    <row r="3" spans="1:11" x14ac:dyDescent="0.25">
      <c r="A3" s="6" t="s">
        <v>8</v>
      </c>
      <c r="B3" s="6">
        <v>1</v>
      </c>
      <c r="C3" s="7">
        <v>19</v>
      </c>
      <c r="D3" s="8">
        <v>299302.96999999997</v>
      </c>
      <c r="E3" s="8">
        <v>4055.51</v>
      </c>
      <c r="F3" s="8">
        <v>1841.3</v>
      </c>
      <c r="G3" s="8">
        <f t="shared" si="0"/>
        <v>213.44789473684213</v>
      </c>
      <c r="H3" s="9">
        <f t="shared" si="1"/>
        <v>6.1519603363775514E-3</v>
      </c>
      <c r="I3" s="9">
        <f t="shared" si="2"/>
        <v>1.9701809173494005E-2</v>
      </c>
      <c r="J3" s="7">
        <v>2018</v>
      </c>
    </row>
    <row r="4" spans="1:11" x14ac:dyDescent="0.25">
      <c r="A4" s="6" t="s">
        <v>8</v>
      </c>
      <c r="B4" s="6">
        <v>1</v>
      </c>
      <c r="C4" s="7">
        <v>16</v>
      </c>
      <c r="D4" s="8">
        <v>111765.88</v>
      </c>
      <c r="E4" s="8">
        <v>3853.41</v>
      </c>
      <c r="F4" s="8">
        <v>583.11</v>
      </c>
      <c r="G4" s="8">
        <f t="shared" si="0"/>
        <v>240.83812499999999</v>
      </c>
      <c r="H4" s="9">
        <f t="shared" si="1"/>
        <v>5.2172451914663043E-3</v>
      </c>
      <c r="I4" s="9">
        <f t="shared" si="2"/>
        <v>3.969476194344821E-2</v>
      </c>
      <c r="J4" s="7">
        <v>2016</v>
      </c>
    </row>
    <row r="5" spans="1:11" x14ac:dyDescent="0.25">
      <c r="A5" s="6" t="s">
        <v>8</v>
      </c>
      <c r="B5" s="6">
        <v>1</v>
      </c>
      <c r="C5" s="7">
        <v>40</v>
      </c>
      <c r="D5" s="8">
        <v>935196.65</v>
      </c>
      <c r="E5" s="8">
        <v>10102.66</v>
      </c>
      <c r="F5" s="8">
        <v>3990.07</v>
      </c>
      <c r="G5" s="8">
        <f t="shared" si="0"/>
        <v>252.56649999999999</v>
      </c>
      <c r="H5" s="9">
        <f t="shared" si="1"/>
        <v>4.266557199493818E-3</v>
      </c>
      <c r="I5" s="9">
        <f t="shared" si="2"/>
        <v>1.5069269121098754E-2</v>
      </c>
      <c r="J5" s="7">
        <v>2017</v>
      </c>
    </row>
    <row r="6" spans="1:11" x14ac:dyDescent="0.25">
      <c r="A6" s="6" t="s">
        <v>8</v>
      </c>
      <c r="B6" s="6">
        <v>1</v>
      </c>
      <c r="C6" s="7">
        <v>38</v>
      </c>
      <c r="D6" s="8">
        <v>1252479.1599999999</v>
      </c>
      <c r="E6" s="8">
        <v>10641.98</v>
      </c>
      <c r="F6" s="8">
        <v>5036.8100000000004</v>
      </c>
      <c r="G6" s="8">
        <f t="shared" si="0"/>
        <v>280.0521052631579</v>
      </c>
      <c r="H6" s="9">
        <f t="shared" si="1"/>
        <v>4.0214721017793227E-3</v>
      </c>
      <c r="I6" s="9">
        <f t="shared" si="2"/>
        <v>1.2518204294912181E-2</v>
      </c>
      <c r="J6" s="7">
        <v>2017</v>
      </c>
    </row>
    <row r="7" spans="1:11" x14ac:dyDescent="0.25">
      <c r="A7" s="6" t="s">
        <v>8</v>
      </c>
      <c r="B7" s="6">
        <v>1</v>
      </c>
      <c r="C7" s="7">
        <v>21</v>
      </c>
      <c r="D7" s="8">
        <v>491933.22</v>
      </c>
      <c r="E7" s="8">
        <v>6386.12</v>
      </c>
      <c r="F7" s="8">
        <v>2446.59</v>
      </c>
      <c r="G7" s="8">
        <f t="shared" si="0"/>
        <v>304.10095238095238</v>
      </c>
      <c r="H7" s="9">
        <f t="shared" si="1"/>
        <v>4.9734189530847303E-3</v>
      </c>
      <c r="I7" s="9">
        <f t="shared" si="2"/>
        <v>1.7955099677960353E-2</v>
      </c>
      <c r="J7" s="7">
        <v>2018</v>
      </c>
    </row>
    <row r="8" spans="1:11" x14ac:dyDescent="0.25">
      <c r="A8" s="6" t="s">
        <v>8</v>
      </c>
      <c r="B8" s="6">
        <v>1</v>
      </c>
      <c r="C8" s="7">
        <v>60</v>
      </c>
      <c r="D8" s="8">
        <v>2385077.77</v>
      </c>
      <c r="E8" s="8">
        <v>19464.98</v>
      </c>
      <c r="F8" s="8">
        <v>9941.8799999999992</v>
      </c>
      <c r="G8" s="8">
        <f t="shared" si="0"/>
        <v>324.41633333333334</v>
      </c>
      <c r="H8" s="9">
        <f t="shared" si="1"/>
        <v>4.1683672226755101E-3</v>
      </c>
      <c r="I8" s="9">
        <f t="shared" si="2"/>
        <v>1.2329518294910777E-2</v>
      </c>
      <c r="J8" s="7">
        <v>2018</v>
      </c>
    </row>
    <row r="9" spans="1:11" x14ac:dyDescent="0.25">
      <c r="A9" s="6" t="s">
        <v>8</v>
      </c>
      <c r="B9" s="6">
        <v>1</v>
      </c>
      <c r="C9" s="7">
        <v>27</v>
      </c>
      <c r="D9" s="8">
        <v>639868.56999999995</v>
      </c>
      <c r="E9" s="8">
        <v>9648</v>
      </c>
      <c r="F9" s="8">
        <v>1061.8399999999999</v>
      </c>
      <c r="G9" s="8">
        <f t="shared" si="0"/>
        <v>357.33333333333331</v>
      </c>
      <c r="H9" s="9">
        <f t="shared" si="1"/>
        <v>1.6594657868568229E-3</v>
      </c>
      <c r="I9" s="9">
        <f t="shared" si="2"/>
        <v>1.6737562215315561E-2</v>
      </c>
      <c r="J9" s="7">
        <v>2016</v>
      </c>
    </row>
    <row r="10" spans="1:11" x14ac:dyDescent="0.25">
      <c r="A10" s="13" t="s">
        <v>8</v>
      </c>
      <c r="B10" s="6">
        <v>1</v>
      </c>
      <c r="C10" s="7">
        <v>49</v>
      </c>
      <c r="D10" s="8">
        <v>2202561.09</v>
      </c>
      <c r="E10" s="8">
        <v>17755.25</v>
      </c>
      <c r="F10" s="8">
        <v>11886.02</v>
      </c>
      <c r="G10" s="8">
        <f t="shared" si="0"/>
        <v>362.35204081632651</v>
      </c>
      <c r="H10" s="9">
        <f t="shared" si="1"/>
        <v>5.3964541796205079E-3</v>
      </c>
      <c r="I10" s="9">
        <f t="shared" si="2"/>
        <v>1.3457638080767151E-2</v>
      </c>
      <c r="J10" s="7">
        <v>2016</v>
      </c>
      <c r="K10" s="13"/>
    </row>
    <row r="11" spans="1:11" x14ac:dyDescent="0.25">
      <c r="A11" s="6" t="s">
        <v>8</v>
      </c>
      <c r="B11" s="6">
        <v>1</v>
      </c>
      <c r="C11" s="7">
        <v>8</v>
      </c>
      <c r="D11" s="8">
        <v>163000.45000000001</v>
      </c>
      <c r="E11" s="8">
        <v>2926.8</v>
      </c>
      <c r="F11" s="8">
        <v>1086.98</v>
      </c>
      <c r="G11" s="8">
        <f t="shared" si="0"/>
        <v>365.85</v>
      </c>
      <c r="H11" s="9">
        <f t="shared" si="1"/>
        <v>6.6685705468911283E-3</v>
      </c>
      <c r="I11" s="9">
        <f t="shared" si="2"/>
        <v>2.4624349196581973E-2</v>
      </c>
      <c r="J11" s="7">
        <v>2017</v>
      </c>
    </row>
    <row r="12" spans="1:11" x14ac:dyDescent="0.25">
      <c r="A12" s="6" t="s">
        <v>8</v>
      </c>
      <c r="B12" s="6">
        <v>1</v>
      </c>
      <c r="C12" s="7">
        <v>31</v>
      </c>
      <c r="D12" s="8">
        <v>2203082.71</v>
      </c>
      <c r="E12" s="8">
        <f>13428.8+3048.96</f>
        <v>16477.759999999998</v>
      </c>
      <c r="F12" s="8">
        <v>12837.96</v>
      </c>
      <c r="G12" s="8">
        <f t="shared" si="0"/>
        <v>531.54064516129029</v>
      </c>
      <c r="H12" s="9">
        <f t="shared" si="1"/>
        <v>5.8272710060894625E-3</v>
      </c>
      <c r="I12" s="9">
        <f t="shared" si="2"/>
        <v>1.330668152717698E-2</v>
      </c>
      <c r="J12" s="7">
        <v>2016</v>
      </c>
    </row>
    <row r="13" spans="1:11" x14ac:dyDescent="0.25">
      <c r="A13" s="6" t="s">
        <v>8</v>
      </c>
      <c r="B13" s="6">
        <v>1</v>
      </c>
      <c r="C13" s="7">
        <v>14</v>
      </c>
      <c r="D13" s="8">
        <v>827058.88</v>
      </c>
      <c r="E13" s="8">
        <f>4463.65+3615</f>
        <v>8078.65</v>
      </c>
      <c r="F13" s="8">
        <v>5191.8100000000004</v>
      </c>
      <c r="G13" s="8">
        <f t="shared" si="0"/>
        <v>577.04642857142858</v>
      </c>
      <c r="H13" s="9">
        <f t="shared" si="1"/>
        <v>6.2774369824794103E-3</v>
      </c>
      <c r="I13" s="9">
        <f t="shared" si="2"/>
        <v>1.6045363058069095E-2</v>
      </c>
      <c r="J13" s="7">
        <v>2016</v>
      </c>
    </row>
    <row r="14" spans="1:11" x14ac:dyDescent="0.25">
      <c r="A14" s="6" t="s">
        <v>11</v>
      </c>
      <c r="B14" s="6">
        <v>1</v>
      </c>
      <c r="C14" s="7">
        <v>22</v>
      </c>
      <c r="D14" s="11">
        <v>445019.32</v>
      </c>
      <c r="E14" s="8">
        <v>3814.33</v>
      </c>
      <c r="F14" s="8">
        <v>2790.69</v>
      </c>
      <c r="G14" s="8">
        <f t="shared" si="0"/>
        <v>173.37863636363636</v>
      </c>
      <c r="H14" s="9">
        <f t="shared" si="1"/>
        <v>6.2709412256528544E-3</v>
      </c>
      <c r="I14" s="9">
        <f t="shared" si="2"/>
        <v>1.4842097192544361E-2</v>
      </c>
      <c r="J14" s="7">
        <v>2017</v>
      </c>
    </row>
    <row r="15" spans="1:11" x14ac:dyDescent="0.25">
      <c r="A15" s="6" t="s">
        <v>11</v>
      </c>
      <c r="B15" s="6">
        <v>1</v>
      </c>
      <c r="C15" s="7">
        <v>51</v>
      </c>
      <c r="D15" s="11">
        <v>906554.47</v>
      </c>
      <c r="E15" s="8">
        <f>7861.27+2525</f>
        <v>10386.27</v>
      </c>
      <c r="F15" s="8">
        <v>3296.8</v>
      </c>
      <c r="G15" s="8">
        <f t="shared" si="0"/>
        <v>203.65235294117647</v>
      </c>
      <c r="H15" s="9">
        <f t="shared" si="1"/>
        <v>3.6366264897463915E-3</v>
      </c>
      <c r="I15" s="9">
        <f t="shared" si="2"/>
        <v>1.5093489087313198E-2</v>
      </c>
      <c r="J15" s="7">
        <v>2016</v>
      </c>
    </row>
    <row r="16" spans="1:11" x14ac:dyDescent="0.25">
      <c r="A16" s="6" t="s">
        <v>11</v>
      </c>
      <c r="B16" s="6">
        <v>1</v>
      </c>
      <c r="C16" s="7">
        <v>35</v>
      </c>
      <c r="D16" s="8">
        <v>625422.27</v>
      </c>
      <c r="E16" s="8">
        <v>7979.64</v>
      </c>
      <c r="F16" s="8">
        <v>2606.6</v>
      </c>
      <c r="G16" s="8">
        <f t="shared" si="0"/>
        <v>227.98971428571429</v>
      </c>
      <c r="H16" s="9">
        <f t="shared" si="1"/>
        <v>4.1677441386920866E-3</v>
      </c>
      <c r="I16" s="9">
        <f t="shared" si="2"/>
        <v>1.6926547882600982E-2</v>
      </c>
      <c r="J16" s="7">
        <v>2016</v>
      </c>
    </row>
    <row r="17" spans="1:10" x14ac:dyDescent="0.25">
      <c r="A17" s="6" t="s">
        <v>11</v>
      </c>
      <c r="B17" s="6">
        <v>1</v>
      </c>
      <c r="C17" s="7">
        <v>15</v>
      </c>
      <c r="D17" s="11">
        <v>359406.58</v>
      </c>
      <c r="E17" s="8">
        <f>3639.66+800</f>
        <v>4439.66</v>
      </c>
      <c r="F17" s="8">
        <v>1825.38</v>
      </c>
      <c r="G17" s="8">
        <f t="shared" si="0"/>
        <v>295.97733333333332</v>
      </c>
      <c r="H17" s="9">
        <f t="shared" si="1"/>
        <v>5.0788719561005256E-3</v>
      </c>
      <c r="I17" s="9">
        <f t="shared" si="2"/>
        <v>1.7431622982528587E-2</v>
      </c>
      <c r="J17" s="7">
        <v>2016</v>
      </c>
    </row>
    <row r="18" spans="1:10" x14ac:dyDescent="0.25">
      <c r="A18" s="6" t="s">
        <v>11</v>
      </c>
      <c r="B18" s="6">
        <v>1</v>
      </c>
      <c r="C18" s="7">
        <v>10</v>
      </c>
      <c r="D18" s="8">
        <v>209580</v>
      </c>
      <c r="E18" s="8">
        <v>4755.38</v>
      </c>
      <c r="F18" s="8">
        <v>727.84</v>
      </c>
      <c r="G18" s="8">
        <f t="shared" si="0"/>
        <v>475.53800000000001</v>
      </c>
      <c r="H18" s="9">
        <f t="shared" si="1"/>
        <v>3.4728504628304228E-3</v>
      </c>
      <c r="I18" s="9">
        <f t="shared" si="2"/>
        <v>2.6162897223017463E-2</v>
      </c>
      <c r="J18" s="7">
        <v>2018</v>
      </c>
    </row>
    <row r="19" spans="1:10" x14ac:dyDescent="0.25">
      <c r="A19" s="6" t="s">
        <v>11</v>
      </c>
      <c r="B19" s="6">
        <v>1</v>
      </c>
      <c r="C19" s="7">
        <v>7</v>
      </c>
      <c r="D19" s="8">
        <v>80629.429999999993</v>
      </c>
      <c r="E19" s="8">
        <v>3614.42</v>
      </c>
      <c r="F19" s="8">
        <v>266.77999999999997</v>
      </c>
      <c r="G19" s="8">
        <f t="shared" si="0"/>
        <v>516.34571428571428</v>
      </c>
      <c r="H19" s="9">
        <f t="shared" si="1"/>
        <v>3.3087174248906384E-3</v>
      </c>
      <c r="I19" s="9">
        <f t="shared" si="2"/>
        <v>4.8136269845886301E-2</v>
      </c>
      <c r="J19" s="7">
        <v>2018</v>
      </c>
    </row>
    <row r="20" spans="1:10" x14ac:dyDescent="0.25">
      <c r="A20" s="6" t="s">
        <v>11</v>
      </c>
      <c r="B20" s="6">
        <v>1</v>
      </c>
      <c r="C20" s="7">
        <v>8</v>
      </c>
      <c r="D20" s="11">
        <v>275951.83</v>
      </c>
      <c r="E20" s="8">
        <v>5039.57</v>
      </c>
      <c r="F20" s="8">
        <v>1321.57</v>
      </c>
      <c r="G20" s="8">
        <f t="shared" si="0"/>
        <v>629.94624999999996</v>
      </c>
      <c r="H20" s="9">
        <f t="shared" si="1"/>
        <v>4.7891329439634445E-3</v>
      </c>
      <c r="I20" s="9">
        <f t="shared" si="2"/>
        <v>2.3051631873577352E-2</v>
      </c>
      <c r="J20" s="7">
        <v>2016</v>
      </c>
    </row>
    <row r="21" spans="1:10" x14ac:dyDescent="0.25">
      <c r="A21" s="6" t="s">
        <v>11</v>
      </c>
      <c r="B21" s="6">
        <v>1</v>
      </c>
      <c r="C21" s="7">
        <v>6</v>
      </c>
      <c r="D21" s="11">
        <v>282124.12</v>
      </c>
      <c r="E21" s="8">
        <f>2651.64+1500</f>
        <v>4151.6399999999994</v>
      </c>
      <c r="F21" s="8">
        <v>1255.52</v>
      </c>
      <c r="G21" s="8">
        <f t="shared" si="0"/>
        <v>691.93999999999994</v>
      </c>
      <c r="H21" s="9">
        <f t="shared" si="1"/>
        <v>4.450239844788882E-3</v>
      </c>
      <c r="I21" s="9">
        <f t="shared" si="2"/>
        <v>1.9165890530735197E-2</v>
      </c>
      <c r="J21" s="7">
        <v>2016</v>
      </c>
    </row>
    <row r="22" spans="1:10" x14ac:dyDescent="0.25">
      <c r="A22" s="6" t="s">
        <v>11</v>
      </c>
      <c r="B22" s="6">
        <v>1</v>
      </c>
      <c r="C22" s="7">
        <v>10</v>
      </c>
      <c r="D22" s="8">
        <v>517949</v>
      </c>
      <c r="E22" s="8">
        <v>6997.44</v>
      </c>
      <c r="F22" s="8">
        <v>2074.3000000000002</v>
      </c>
      <c r="G22" s="8">
        <f t="shared" si="0"/>
        <v>699.74399999999991</v>
      </c>
      <c r="H22" s="9">
        <f t="shared" si="1"/>
        <v>4.0048344528129222E-3</v>
      </c>
      <c r="I22" s="9">
        <f t="shared" si="2"/>
        <v>1.7514736006826927E-2</v>
      </c>
      <c r="J22" s="7">
        <v>2018</v>
      </c>
    </row>
    <row r="23" spans="1:10" x14ac:dyDescent="0.25">
      <c r="A23" s="6" t="s">
        <v>11</v>
      </c>
      <c r="B23" s="6">
        <v>1</v>
      </c>
      <c r="C23" s="7">
        <v>3</v>
      </c>
      <c r="D23" s="11">
        <v>217252.97</v>
      </c>
      <c r="E23" s="8">
        <v>3072.58</v>
      </c>
      <c r="F23" s="8">
        <v>710.83</v>
      </c>
      <c r="G23" s="8">
        <f t="shared" si="0"/>
        <v>1024.1933333333334</v>
      </c>
      <c r="H23" s="9">
        <f t="shared" si="1"/>
        <v>3.2719000343240418E-3</v>
      </c>
      <c r="I23" s="9">
        <f t="shared" si="2"/>
        <v>1.7414767678434959E-2</v>
      </c>
      <c r="J23" s="7">
        <v>2017</v>
      </c>
    </row>
    <row r="24" spans="1:10" x14ac:dyDescent="0.25">
      <c r="A24" s="6" t="s">
        <v>11</v>
      </c>
      <c r="B24" s="6">
        <v>1</v>
      </c>
      <c r="C24" s="7">
        <v>5</v>
      </c>
      <c r="D24" s="11">
        <v>1167452</v>
      </c>
      <c r="E24" s="8">
        <v>5861.08</v>
      </c>
      <c r="F24" s="8">
        <v>3063.04</v>
      </c>
      <c r="G24" s="8">
        <f t="shared" si="0"/>
        <v>1172.2159999999999</v>
      </c>
      <c r="H24" s="9">
        <f t="shared" si="1"/>
        <v>2.6236967344267685E-3</v>
      </c>
      <c r="I24" s="9">
        <f t="shared" si="2"/>
        <v>7.6441001428752525E-3</v>
      </c>
      <c r="J24" s="7">
        <v>2017</v>
      </c>
    </row>
    <row r="25" spans="1:10" x14ac:dyDescent="0.25">
      <c r="A25" s="6" t="s">
        <v>11</v>
      </c>
      <c r="B25" s="6">
        <v>1</v>
      </c>
      <c r="C25" s="7">
        <v>3</v>
      </c>
      <c r="D25" s="11">
        <v>265418.68</v>
      </c>
      <c r="E25" s="8">
        <v>3625.22</v>
      </c>
      <c r="F25" s="8">
        <v>1141.01</v>
      </c>
      <c r="G25" s="8">
        <f t="shared" si="0"/>
        <v>1208.4066666666665</v>
      </c>
      <c r="H25" s="9">
        <f t="shared" si="1"/>
        <v>4.2989061659111562E-3</v>
      </c>
      <c r="I25" s="9">
        <f t="shared" si="2"/>
        <v>1.7957402244634778E-2</v>
      </c>
      <c r="J25" s="7">
        <v>2017</v>
      </c>
    </row>
    <row r="26" spans="1:10" x14ac:dyDescent="0.25">
      <c r="A26" s="6" t="s">
        <v>11</v>
      </c>
      <c r="B26" s="6">
        <v>1</v>
      </c>
      <c r="C26" s="7">
        <v>9</v>
      </c>
      <c r="D26" s="11">
        <v>3125462</v>
      </c>
      <c r="E26" s="8">
        <v>28711.52</v>
      </c>
      <c r="F26" s="8">
        <v>18494.240000000002</v>
      </c>
      <c r="G26" s="8">
        <f t="shared" si="0"/>
        <v>3190.1688888888889</v>
      </c>
      <c r="H26" s="9">
        <f t="shared" si="1"/>
        <v>5.9172819890307418E-3</v>
      </c>
      <c r="I26" s="9">
        <f t="shared" si="2"/>
        <v>1.5103610282255871E-2</v>
      </c>
      <c r="J26" s="7">
        <v>2017</v>
      </c>
    </row>
    <row r="27" spans="1:10" x14ac:dyDescent="0.25">
      <c r="A27" s="6" t="s">
        <v>19</v>
      </c>
      <c r="B27" s="6">
        <v>1</v>
      </c>
      <c r="C27" s="7">
        <v>47</v>
      </c>
      <c r="D27" s="11">
        <v>784420.38</v>
      </c>
      <c r="E27" s="12">
        <v>13723.51</v>
      </c>
      <c r="F27" s="8">
        <v>2297.66</v>
      </c>
      <c r="G27" s="8">
        <f t="shared" si="0"/>
        <v>291.9895744680851</v>
      </c>
      <c r="H27" s="9">
        <f t="shared" si="1"/>
        <v>2.9291181853281271E-3</v>
      </c>
      <c r="I27" s="9">
        <f t="shared" si="2"/>
        <v>2.0424214373420537E-2</v>
      </c>
      <c r="J27" s="7">
        <v>2017</v>
      </c>
    </row>
    <row r="28" spans="1:10" x14ac:dyDescent="0.25">
      <c r="A28" s="6" t="s">
        <v>14</v>
      </c>
      <c r="B28" s="6">
        <v>1</v>
      </c>
      <c r="C28" s="7">
        <v>42</v>
      </c>
      <c r="D28" s="8">
        <v>690821.63</v>
      </c>
      <c r="E28" s="8">
        <v>9063.74</v>
      </c>
      <c r="F28" s="8">
        <v>2872.19</v>
      </c>
      <c r="G28" s="8">
        <f t="shared" si="0"/>
        <v>215.80333333333334</v>
      </c>
      <c r="H28" s="9">
        <f t="shared" si="1"/>
        <v>4.1576434136840791E-3</v>
      </c>
      <c r="I28" s="9">
        <f t="shared" si="2"/>
        <v>1.727787533230539E-2</v>
      </c>
      <c r="J28" s="7">
        <v>2018</v>
      </c>
    </row>
    <row r="29" spans="1:10" x14ac:dyDescent="0.25">
      <c r="A29" s="6" t="s">
        <v>14</v>
      </c>
      <c r="B29" s="6">
        <v>1</v>
      </c>
      <c r="C29" s="7">
        <v>9</v>
      </c>
      <c r="D29" s="8">
        <v>109116.8</v>
      </c>
      <c r="E29" s="8">
        <v>2284.77</v>
      </c>
      <c r="F29" s="8">
        <v>780.33</v>
      </c>
      <c r="G29" s="8">
        <f t="shared" si="0"/>
        <v>253.86333333333334</v>
      </c>
      <c r="H29" s="9">
        <f t="shared" si="1"/>
        <v>7.151327751546966E-3</v>
      </c>
      <c r="I29" s="9">
        <f t="shared" si="2"/>
        <v>2.8090083286899908E-2</v>
      </c>
      <c r="J29" s="7">
        <v>2018</v>
      </c>
    </row>
    <row r="30" spans="1:10" x14ac:dyDescent="0.25">
      <c r="A30" s="6" t="s">
        <v>14</v>
      </c>
      <c r="B30" s="6">
        <v>1</v>
      </c>
      <c r="C30" s="7">
        <v>30</v>
      </c>
      <c r="D30" s="11">
        <v>1830504.45</v>
      </c>
      <c r="E30" s="8">
        <v>16493.009999999998</v>
      </c>
      <c r="F30" s="11">
        <v>10699.89</v>
      </c>
      <c r="G30" s="8">
        <f t="shared" si="0"/>
        <v>549.76699999999994</v>
      </c>
      <c r="H30" s="9">
        <f t="shared" si="1"/>
        <v>5.8453231293701582E-3</v>
      </c>
      <c r="I30" s="9">
        <f t="shared" si="2"/>
        <v>1.4855413216832113E-2</v>
      </c>
      <c r="J30" s="7">
        <v>2016</v>
      </c>
    </row>
    <row r="31" spans="1:10" x14ac:dyDescent="0.25">
      <c r="A31" s="6" t="s">
        <v>14</v>
      </c>
      <c r="B31" s="6">
        <v>1</v>
      </c>
      <c r="C31" s="7">
        <v>2</v>
      </c>
      <c r="D31" s="11">
        <v>283750.43</v>
      </c>
      <c r="E31" s="8">
        <f>2153.89+2166</f>
        <v>4319.8899999999994</v>
      </c>
      <c r="F31" s="11">
        <v>1839.32</v>
      </c>
      <c r="G31" s="8">
        <f t="shared" si="0"/>
        <v>2159.9449999999997</v>
      </c>
      <c r="H31" s="9">
        <f t="shared" si="1"/>
        <v>6.4821751988182012E-3</v>
      </c>
      <c r="I31" s="9">
        <f t="shared" si="2"/>
        <v>2.170643406602062E-2</v>
      </c>
      <c r="J31" s="7">
        <v>2016</v>
      </c>
    </row>
    <row r="32" spans="1:10" x14ac:dyDescent="0.25">
      <c r="A32" s="6" t="s">
        <v>9</v>
      </c>
      <c r="B32" s="6">
        <v>1</v>
      </c>
      <c r="C32" s="7">
        <v>82</v>
      </c>
      <c r="D32" s="8">
        <v>3664861</v>
      </c>
      <c r="E32" s="8">
        <v>28061.89</v>
      </c>
      <c r="F32" s="8">
        <v>5639.55</v>
      </c>
      <c r="G32" s="8">
        <f t="shared" si="0"/>
        <v>342.21817073170729</v>
      </c>
      <c r="H32" s="9">
        <f t="shared" si="1"/>
        <v>1.5388168882803468E-3</v>
      </c>
      <c r="I32" s="9">
        <f t="shared" si="2"/>
        <v>9.1958303466352486E-3</v>
      </c>
      <c r="J32" s="7">
        <v>2018</v>
      </c>
    </row>
    <row r="33" spans="1:10" x14ac:dyDescent="0.25">
      <c r="A33" s="6" t="s">
        <v>9</v>
      </c>
      <c r="B33" s="6">
        <v>1</v>
      </c>
      <c r="C33" s="7">
        <v>27</v>
      </c>
      <c r="D33" s="8">
        <v>4909205.72</v>
      </c>
      <c r="E33" s="8">
        <v>3827.34</v>
      </c>
      <c r="F33" s="8">
        <v>21591.93</v>
      </c>
      <c r="G33" s="8">
        <f t="shared" si="0"/>
        <v>141.75333333333333</v>
      </c>
      <c r="H33" s="9">
        <f t="shared" si="1"/>
        <v>4.3982532473705342E-3</v>
      </c>
      <c r="I33" s="9">
        <f t="shared" si="2"/>
        <v>5.1778783472940307E-3</v>
      </c>
      <c r="J33" s="7">
        <v>2016</v>
      </c>
    </row>
    <row r="34" spans="1:10" x14ac:dyDescent="0.25">
      <c r="A34" s="6" t="s">
        <v>9</v>
      </c>
      <c r="B34" s="6">
        <v>1</v>
      </c>
      <c r="C34" s="7">
        <v>33</v>
      </c>
      <c r="D34" s="8">
        <v>866729.4</v>
      </c>
      <c r="E34" s="8">
        <v>11554.79</v>
      </c>
      <c r="F34" s="8">
        <v>5001.8500000000004</v>
      </c>
      <c r="G34" s="8">
        <f t="shared" ref="G34:G65" si="3">E34/C34</f>
        <v>350.14515151515155</v>
      </c>
      <c r="H34" s="9">
        <f t="shared" ref="H34:H65" si="4">F34/D34</f>
        <v>5.7709476567888432E-3</v>
      </c>
      <c r="I34" s="9">
        <f t="shared" ref="I34:I65" si="5">(E34+F34)/D34</f>
        <v>1.9102432662374207E-2</v>
      </c>
      <c r="J34" s="7">
        <v>2017</v>
      </c>
    </row>
    <row r="35" spans="1:10" x14ac:dyDescent="0.25">
      <c r="A35" s="6" t="s">
        <v>9</v>
      </c>
      <c r="B35" s="6">
        <v>1</v>
      </c>
      <c r="C35" s="7">
        <v>34</v>
      </c>
      <c r="D35" s="8">
        <v>3248278</v>
      </c>
      <c r="E35" s="8">
        <v>15331.76</v>
      </c>
      <c r="F35" s="8">
        <v>9448.2999999999993</v>
      </c>
      <c r="G35" s="8">
        <f t="shared" si="3"/>
        <v>450.93411764705883</v>
      </c>
      <c r="H35" s="9">
        <f t="shared" si="4"/>
        <v>2.90871039978721E-3</v>
      </c>
      <c r="I35" s="9">
        <f t="shared" si="5"/>
        <v>7.6286758707228867E-3</v>
      </c>
      <c r="J35" s="7">
        <v>2018</v>
      </c>
    </row>
    <row r="36" spans="1:10" x14ac:dyDescent="0.25">
      <c r="A36" s="6" t="s">
        <v>9</v>
      </c>
      <c r="B36" s="6">
        <v>1</v>
      </c>
      <c r="C36" s="7">
        <v>16</v>
      </c>
      <c r="D36" s="8">
        <v>1973648</v>
      </c>
      <c r="E36" s="8">
        <v>18054.849999999999</v>
      </c>
      <c r="F36" s="8">
        <v>7908.78</v>
      </c>
      <c r="G36" s="8">
        <f t="shared" si="3"/>
        <v>1128.4281249999999</v>
      </c>
      <c r="H36" s="9">
        <f t="shared" si="4"/>
        <v>4.0071887185556898E-3</v>
      </c>
      <c r="I36" s="9">
        <f t="shared" si="5"/>
        <v>1.3155147219767658E-2</v>
      </c>
      <c r="J36" s="7">
        <v>2018</v>
      </c>
    </row>
    <row r="37" spans="1:10" x14ac:dyDescent="0.25">
      <c r="A37" s="6" t="s">
        <v>18</v>
      </c>
      <c r="B37" s="6">
        <v>1</v>
      </c>
      <c r="C37" s="7">
        <v>11</v>
      </c>
      <c r="D37" s="8">
        <v>180128.97</v>
      </c>
      <c r="E37" s="8">
        <v>3507.5</v>
      </c>
      <c r="F37" s="8">
        <v>790.09</v>
      </c>
      <c r="G37" s="8">
        <f t="shared" si="3"/>
        <v>318.86363636363637</v>
      </c>
      <c r="H37" s="9">
        <f t="shared" si="4"/>
        <v>4.3862461435270521E-3</v>
      </c>
      <c r="I37" s="9">
        <f t="shared" si="5"/>
        <v>2.3858405452493289E-2</v>
      </c>
      <c r="J37" s="7">
        <v>2018</v>
      </c>
    </row>
    <row r="38" spans="1:10" x14ac:dyDescent="0.25">
      <c r="A38" s="6" t="s">
        <v>10</v>
      </c>
      <c r="B38" s="6">
        <v>1</v>
      </c>
      <c r="C38" s="7">
        <v>20</v>
      </c>
      <c r="D38" s="8">
        <v>1200251.33</v>
      </c>
      <c r="E38" s="8">
        <v>23650.25</v>
      </c>
      <c r="F38" s="8">
        <v>4279.33</v>
      </c>
      <c r="G38" s="8">
        <f t="shared" si="3"/>
        <v>1182.5125</v>
      </c>
      <c r="H38" s="9">
        <f t="shared" si="4"/>
        <v>3.5653615980579664E-3</v>
      </c>
      <c r="I38" s="9">
        <f t="shared" si="5"/>
        <v>2.3269776339260546E-2</v>
      </c>
      <c r="J38" s="7">
        <v>2018</v>
      </c>
    </row>
    <row r="39" spans="1:10" x14ac:dyDescent="0.25">
      <c r="A39" s="6" t="s">
        <v>6</v>
      </c>
      <c r="B39" s="6">
        <v>1</v>
      </c>
      <c r="C39" s="7">
        <v>54</v>
      </c>
      <c r="D39" s="8">
        <v>195255.28</v>
      </c>
      <c r="E39" s="8">
        <v>4327.33</v>
      </c>
      <c r="F39" s="8">
        <v>256.8</v>
      </c>
      <c r="G39" s="8">
        <f t="shared" si="3"/>
        <v>80.135740740740744</v>
      </c>
      <c r="H39" s="9">
        <f t="shared" si="4"/>
        <v>1.3152013097930055E-3</v>
      </c>
      <c r="I39" s="9">
        <f t="shared" si="5"/>
        <v>2.3477623754912032E-2</v>
      </c>
      <c r="J39" s="7">
        <v>2018</v>
      </c>
    </row>
    <row r="40" spans="1:10" x14ac:dyDescent="0.25">
      <c r="A40" s="6" t="s">
        <v>6</v>
      </c>
      <c r="B40" s="6">
        <v>1</v>
      </c>
      <c r="C40" s="7">
        <v>35</v>
      </c>
      <c r="D40" s="8">
        <v>460377.2</v>
      </c>
      <c r="E40" s="8">
        <v>6215.09</v>
      </c>
      <c r="F40" s="8">
        <v>2320.44</v>
      </c>
      <c r="G40" s="8">
        <f t="shared" si="3"/>
        <v>177.57400000000001</v>
      </c>
      <c r="H40" s="9">
        <f t="shared" si="4"/>
        <v>5.0403017351858433E-3</v>
      </c>
      <c r="I40" s="9">
        <f t="shared" si="5"/>
        <v>1.8540296956495676E-2</v>
      </c>
      <c r="J40" s="7">
        <v>2018</v>
      </c>
    </row>
    <row r="41" spans="1:10" x14ac:dyDescent="0.25">
      <c r="A41" s="6" t="s">
        <v>6</v>
      </c>
      <c r="B41" s="6">
        <v>1</v>
      </c>
      <c r="C41" s="7">
        <v>18</v>
      </c>
      <c r="D41" s="11">
        <v>79413.679999999993</v>
      </c>
      <c r="E41" s="8">
        <f>1072.08+2370</f>
        <v>3442.08</v>
      </c>
      <c r="F41" s="11">
        <v>377.42</v>
      </c>
      <c r="G41" s="8">
        <f t="shared" si="3"/>
        <v>191.22666666666666</v>
      </c>
      <c r="H41" s="9">
        <f t="shared" si="4"/>
        <v>4.7525816710672526E-3</v>
      </c>
      <c r="I41" s="9">
        <f t="shared" si="5"/>
        <v>4.8096247397173893E-2</v>
      </c>
      <c r="J41" s="7">
        <v>2016</v>
      </c>
    </row>
    <row r="42" spans="1:10" x14ac:dyDescent="0.25">
      <c r="A42" s="6" t="s">
        <v>6</v>
      </c>
      <c r="B42" s="6">
        <v>1</v>
      </c>
      <c r="C42" s="7">
        <v>58</v>
      </c>
      <c r="D42" s="11">
        <v>1274267.4099999999</v>
      </c>
      <c r="E42" s="8">
        <f>14016.94+2283.93</f>
        <v>16300.87</v>
      </c>
      <c r="F42" s="11">
        <v>5246.84</v>
      </c>
      <c r="G42" s="8">
        <f t="shared" si="3"/>
        <v>281.04948275862068</v>
      </c>
      <c r="H42" s="9">
        <f t="shared" si="4"/>
        <v>4.1175344820283842E-3</v>
      </c>
      <c r="I42" s="9">
        <f t="shared" si="5"/>
        <v>1.6909880791819043E-2</v>
      </c>
      <c r="J42" s="7">
        <v>2016</v>
      </c>
    </row>
    <row r="43" spans="1:10" x14ac:dyDescent="0.25">
      <c r="A43" s="6" t="s">
        <v>6</v>
      </c>
      <c r="B43" s="6">
        <v>1</v>
      </c>
      <c r="C43" s="7">
        <v>88</v>
      </c>
      <c r="D43" s="8">
        <v>2281608.5299999998</v>
      </c>
      <c r="E43" s="8">
        <v>25499.56</v>
      </c>
      <c r="F43" s="8">
        <v>8927.0400000000009</v>
      </c>
      <c r="G43" s="8">
        <f t="shared" si="3"/>
        <v>289.76772727272731</v>
      </c>
      <c r="H43" s="9">
        <f t="shared" si="4"/>
        <v>3.9126080932034395E-3</v>
      </c>
      <c r="I43" s="9">
        <f t="shared" si="5"/>
        <v>1.5088740924368831E-2</v>
      </c>
      <c r="J43" s="7">
        <v>2018</v>
      </c>
    </row>
    <row r="44" spans="1:10" x14ac:dyDescent="0.25">
      <c r="A44" s="6" t="s">
        <v>6</v>
      </c>
      <c r="B44" s="6">
        <v>1</v>
      </c>
      <c r="C44" s="7">
        <v>50</v>
      </c>
      <c r="D44" s="14">
        <v>1648022.71</v>
      </c>
      <c r="E44" s="8">
        <v>19828.25</v>
      </c>
      <c r="F44" s="11">
        <v>3654.56</v>
      </c>
      <c r="G44" s="8">
        <f t="shared" si="3"/>
        <v>396.565</v>
      </c>
      <c r="H44" s="9">
        <f t="shared" si="4"/>
        <v>2.2175422570481448E-3</v>
      </c>
      <c r="I44" s="9">
        <f t="shared" si="5"/>
        <v>1.4249081555435606E-2</v>
      </c>
      <c r="J44" s="7">
        <v>2017</v>
      </c>
    </row>
    <row r="45" spans="1:10" x14ac:dyDescent="0.25">
      <c r="A45" s="6" t="s">
        <v>6</v>
      </c>
      <c r="B45" s="6">
        <v>1</v>
      </c>
      <c r="C45" s="7">
        <v>7</v>
      </c>
      <c r="D45" s="11">
        <v>101437.43</v>
      </c>
      <c r="E45" s="8">
        <v>3291</v>
      </c>
      <c r="F45" s="11">
        <v>438.95</v>
      </c>
      <c r="G45" s="8">
        <f t="shared" si="3"/>
        <v>470.14285714285717</v>
      </c>
      <c r="H45" s="9">
        <f t="shared" si="4"/>
        <v>4.327298118653046E-3</v>
      </c>
      <c r="I45" s="9">
        <f t="shared" si="5"/>
        <v>3.6770943427884561E-2</v>
      </c>
      <c r="J45" s="7">
        <v>2016</v>
      </c>
    </row>
    <row r="46" spans="1:10" x14ac:dyDescent="0.25">
      <c r="A46" s="6" t="s">
        <v>6</v>
      </c>
      <c r="B46" s="6">
        <v>1</v>
      </c>
      <c r="C46" s="7">
        <v>23</v>
      </c>
      <c r="D46" s="8">
        <v>1161788.75</v>
      </c>
      <c r="E46" s="8">
        <v>11365.2</v>
      </c>
      <c r="F46" s="8">
        <v>3312.19</v>
      </c>
      <c r="G46" s="8">
        <f t="shared" si="3"/>
        <v>494.13913043478266</v>
      </c>
      <c r="H46" s="9">
        <f t="shared" si="4"/>
        <v>2.8509399837104636E-3</v>
      </c>
      <c r="I46" s="9">
        <f t="shared" si="5"/>
        <v>1.2633441320549886E-2</v>
      </c>
      <c r="J46" s="7">
        <v>2018</v>
      </c>
    </row>
    <row r="47" spans="1:10" x14ac:dyDescent="0.25">
      <c r="A47" s="6" t="s">
        <v>6</v>
      </c>
      <c r="B47" s="6">
        <v>1</v>
      </c>
      <c r="C47" s="7">
        <v>9</v>
      </c>
      <c r="D47" s="11">
        <v>526840.23</v>
      </c>
      <c r="E47" s="8">
        <v>4586.04</v>
      </c>
      <c r="F47" s="11">
        <v>1975.2</v>
      </c>
      <c r="G47" s="8">
        <f t="shared" si="3"/>
        <v>509.56</v>
      </c>
      <c r="H47" s="9">
        <f t="shared" si="4"/>
        <v>3.7491442139868476E-3</v>
      </c>
      <c r="I47" s="9">
        <f t="shared" si="5"/>
        <v>1.2453946426984136E-2</v>
      </c>
      <c r="J47" s="7">
        <v>2016</v>
      </c>
    </row>
    <row r="48" spans="1:10" x14ac:dyDescent="0.25">
      <c r="A48" s="6" t="s">
        <v>6</v>
      </c>
      <c r="B48" s="6">
        <v>1</v>
      </c>
      <c r="C48" s="7">
        <v>20</v>
      </c>
      <c r="D48" s="8">
        <v>698895.59</v>
      </c>
      <c r="E48" s="8">
        <v>11601.67</v>
      </c>
      <c r="F48" s="8">
        <v>2694.03</v>
      </c>
      <c r="G48" s="8">
        <f t="shared" si="3"/>
        <v>580.08349999999996</v>
      </c>
      <c r="H48" s="9">
        <f t="shared" si="4"/>
        <v>3.854695949648216E-3</v>
      </c>
      <c r="I48" s="9">
        <f t="shared" si="5"/>
        <v>2.0454700536885632E-2</v>
      </c>
      <c r="J48" s="7">
        <v>2018</v>
      </c>
    </row>
    <row r="49" spans="1:11" x14ac:dyDescent="0.25">
      <c r="A49" s="6" t="s">
        <v>6</v>
      </c>
      <c r="B49" s="6">
        <v>1</v>
      </c>
      <c r="C49" s="7">
        <v>43</v>
      </c>
      <c r="D49" s="11">
        <v>2461400.16</v>
      </c>
      <c r="E49" s="8">
        <v>30037.4</v>
      </c>
      <c r="F49" s="11">
        <v>10363.74</v>
      </c>
      <c r="G49" s="8">
        <f t="shared" si="3"/>
        <v>698.54418604651164</v>
      </c>
      <c r="H49" s="9">
        <f t="shared" si="4"/>
        <v>4.2105059422763661E-3</v>
      </c>
      <c r="I49" s="9">
        <f t="shared" si="5"/>
        <v>1.6413885339147779E-2</v>
      </c>
      <c r="J49" s="7">
        <v>2016</v>
      </c>
    </row>
    <row r="50" spans="1:11" x14ac:dyDescent="0.25">
      <c r="A50" s="6" t="s">
        <v>6</v>
      </c>
      <c r="B50" s="6">
        <v>1</v>
      </c>
      <c r="C50" s="7">
        <v>25</v>
      </c>
      <c r="D50" s="14">
        <v>1435546.27</v>
      </c>
      <c r="E50" s="8">
        <f>15791.01+2250</f>
        <v>18041.010000000002</v>
      </c>
      <c r="F50" s="11">
        <v>3622.32</v>
      </c>
      <c r="G50" s="8">
        <f t="shared" si="3"/>
        <v>721.64040000000011</v>
      </c>
      <c r="H50" s="9">
        <f t="shared" si="4"/>
        <v>2.5233042471003043E-3</v>
      </c>
      <c r="I50" s="9">
        <f t="shared" si="5"/>
        <v>1.50906525639191E-2</v>
      </c>
      <c r="J50" s="7">
        <v>2016</v>
      </c>
    </row>
    <row r="51" spans="1:11" x14ac:dyDescent="0.25">
      <c r="A51" s="6" t="s">
        <v>6</v>
      </c>
      <c r="B51" s="6">
        <v>1</v>
      </c>
      <c r="C51" s="7">
        <v>31</v>
      </c>
      <c r="D51" s="14">
        <v>2251360.7599999998</v>
      </c>
      <c r="E51" s="8">
        <v>24438.2</v>
      </c>
      <c r="F51" s="11">
        <v>10781.19</v>
      </c>
      <c r="G51" s="8">
        <f t="shared" si="3"/>
        <v>788.32903225806456</v>
      </c>
      <c r="H51" s="9">
        <f t="shared" si="4"/>
        <v>4.7887438528510205E-3</v>
      </c>
      <c r="I51" s="9">
        <f t="shared" si="5"/>
        <v>1.5643601250294511E-2</v>
      </c>
      <c r="J51" s="7">
        <v>2017</v>
      </c>
    </row>
    <row r="52" spans="1:11" x14ac:dyDescent="0.25">
      <c r="A52" s="6" t="s">
        <v>6</v>
      </c>
      <c r="B52" s="6">
        <v>1</v>
      </c>
      <c r="C52" s="7">
        <v>13</v>
      </c>
      <c r="D52" s="8">
        <v>1783282.22</v>
      </c>
      <c r="E52" s="8">
        <v>16221.26</v>
      </c>
      <c r="F52" s="8">
        <v>8275.76</v>
      </c>
      <c r="G52" s="8">
        <f t="shared" si="3"/>
        <v>1247.7892307692307</v>
      </c>
      <c r="H52" s="9">
        <f t="shared" si="4"/>
        <v>4.6407460957021149E-3</v>
      </c>
      <c r="I52" s="9">
        <f t="shared" si="5"/>
        <v>1.3737040455660461E-2</v>
      </c>
      <c r="J52" s="7">
        <v>2018</v>
      </c>
    </row>
    <row r="53" spans="1:11" x14ac:dyDescent="0.25">
      <c r="A53" s="6" t="s">
        <v>6</v>
      </c>
      <c r="B53" s="6">
        <v>1</v>
      </c>
      <c r="C53" s="7">
        <v>5</v>
      </c>
      <c r="D53" s="11">
        <v>678424.07</v>
      </c>
      <c r="E53" s="8">
        <f>4070.54+800+2917</f>
        <v>7787.54</v>
      </c>
      <c r="F53" s="11">
        <v>2158.13</v>
      </c>
      <c r="G53" s="8">
        <f t="shared" si="3"/>
        <v>1557.508</v>
      </c>
      <c r="H53" s="9">
        <f t="shared" si="4"/>
        <v>3.181092911399798E-3</v>
      </c>
      <c r="I53" s="9">
        <f t="shared" si="5"/>
        <v>1.4659960399105535E-2</v>
      </c>
      <c r="J53" s="7">
        <v>2016</v>
      </c>
    </row>
    <row r="54" spans="1:11" x14ac:dyDescent="0.25">
      <c r="A54" s="6" t="s">
        <v>6</v>
      </c>
      <c r="B54" s="6">
        <v>1</v>
      </c>
      <c r="C54" s="7">
        <v>2</v>
      </c>
      <c r="D54" s="8">
        <v>186281.07</v>
      </c>
      <c r="E54" s="8">
        <v>4009.92</v>
      </c>
      <c r="F54" s="8">
        <v>327.29000000000002</v>
      </c>
      <c r="G54" s="8">
        <f t="shared" si="3"/>
        <v>2004.96</v>
      </c>
      <c r="H54" s="9">
        <f t="shared" si="4"/>
        <v>1.7569686495788328E-3</v>
      </c>
      <c r="I54" s="9">
        <f t="shared" si="5"/>
        <v>2.3283149490176323E-2</v>
      </c>
      <c r="J54" s="7">
        <v>2018</v>
      </c>
    </row>
    <row r="55" spans="1:11" s="13" customFormat="1" x14ac:dyDescent="0.25">
      <c r="A55" s="6" t="s">
        <v>16</v>
      </c>
      <c r="B55" s="6">
        <v>1</v>
      </c>
      <c r="C55" s="7">
        <v>45</v>
      </c>
      <c r="D55" s="14">
        <v>937426.35</v>
      </c>
      <c r="E55" s="14">
        <v>15429.18</v>
      </c>
      <c r="F55" s="14">
        <v>3661.24</v>
      </c>
      <c r="G55" s="8">
        <f t="shared" si="3"/>
        <v>342.87066666666669</v>
      </c>
      <c r="H55" s="9">
        <f t="shared" si="4"/>
        <v>3.9056294929196303E-3</v>
      </c>
      <c r="I55" s="9">
        <f t="shared" si="5"/>
        <v>2.0364714518639249E-2</v>
      </c>
      <c r="J55" s="7">
        <v>2016</v>
      </c>
      <c r="K55" s="7"/>
    </row>
    <row r="56" spans="1:11" x14ac:dyDescent="0.25">
      <c r="A56" s="6" t="s">
        <v>16</v>
      </c>
      <c r="B56" s="6">
        <v>1</v>
      </c>
      <c r="C56" s="7">
        <v>32</v>
      </c>
      <c r="D56" s="8">
        <v>984750</v>
      </c>
      <c r="E56" s="8">
        <v>14744.17</v>
      </c>
      <c r="F56" s="8">
        <v>8540</v>
      </c>
      <c r="G56" s="8">
        <f t="shared" si="3"/>
        <v>460.7553125</v>
      </c>
      <c r="H56" s="9">
        <f t="shared" si="4"/>
        <v>8.6722518405686726E-3</v>
      </c>
      <c r="I56" s="9">
        <f t="shared" si="5"/>
        <v>2.3644752475247523E-2</v>
      </c>
      <c r="J56" s="7">
        <v>2016</v>
      </c>
    </row>
    <row r="57" spans="1:11" x14ac:dyDescent="0.25">
      <c r="A57" s="6" t="s">
        <v>16</v>
      </c>
      <c r="B57" s="6">
        <v>1</v>
      </c>
      <c r="C57" s="7">
        <v>4</v>
      </c>
      <c r="D57" s="8">
        <v>30425.67</v>
      </c>
      <c r="E57" s="8">
        <v>2166.39</v>
      </c>
      <c r="F57" s="8">
        <v>225.34</v>
      </c>
      <c r="G57" s="8">
        <f t="shared" si="3"/>
        <v>541.59749999999997</v>
      </c>
      <c r="H57" s="9">
        <f t="shared" si="4"/>
        <v>7.4062461073166183E-3</v>
      </c>
      <c r="I57" s="9">
        <f t="shared" si="5"/>
        <v>7.8608950928607327E-2</v>
      </c>
      <c r="J57" s="7">
        <v>2018</v>
      </c>
    </row>
    <row r="58" spans="1:11" x14ac:dyDescent="0.25">
      <c r="A58" s="6" t="s">
        <v>16</v>
      </c>
      <c r="B58" s="6">
        <v>1</v>
      </c>
      <c r="C58" s="7">
        <v>11</v>
      </c>
      <c r="D58" s="8">
        <v>1565921</v>
      </c>
      <c r="E58" s="8">
        <v>12968.53</v>
      </c>
      <c r="F58" s="8">
        <v>5875.01</v>
      </c>
      <c r="G58" s="8">
        <f t="shared" si="3"/>
        <v>1178.9572727272728</v>
      </c>
      <c r="H58" s="9">
        <f t="shared" si="4"/>
        <v>3.7517920763563426E-3</v>
      </c>
      <c r="I58" s="9">
        <f t="shared" si="5"/>
        <v>1.2033518932308846E-2</v>
      </c>
      <c r="J58" s="7">
        <v>2016</v>
      </c>
    </row>
    <row r="59" spans="1:11" x14ac:dyDescent="0.25">
      <c r="A59" s="6" t="s">
        <v>22</v>
      </c>
      <c r="B59" s="6">
        <v>1</v>
      </c>
      <c r="C59" s="7">
        <v>4</v>
      </c>
      <c r="D59" s="11">
        <v>305221.88</v>
      </c>
      <c r="E59" s="11">
        <v>5310</v>
      </c>
      <c r="F59" s="11">
        <v>2240.87</v>
      </c>
      <c r="G59" s="8">
        <f t="shared" si="3"/>
        <v>1327.5</v>
      </c>
      <c r="H59" s="9">
        <f t="shared" si="4"/>
        <v>7.3417737941985023E-3</v>
      </c>
      <c r="I59" s="9">
        <f t="shared" si="5"/>
        <v>2.4738953839089122E-2</v>
      </c>
      <c r="J59" s="7">
        <v>2016</v>
      </c>
    </row>
    <row r="60" spans="1:11" x14ac:dyDescent="0.25">
      <c r="A60" s="6" t="s">
        <v>17</v>
      </c>
      <c r="B60" s="6">
        <v>1</v>
      </c>
      <c r="C60" s="7">
        <v>8</v>
      </c>
      <c r="D60" s="8">
        <v>1011155.82</v>
      </c>
      <c r="E60" s="8">
        <v>5539.82</v>
      </c>
      <c r="F60" s="8">
        <v>4561.79</v>
      </c>
      <c r="G60" s="8">
        <f t="shared" si="3"/>
        <v>692.47749999999996</v>
      </c>
      <c r="H60" s="9">
        <f t="shared" si="4"/>
        <v>4.5114609536638971E-3</v>
      </c>
      <c r="I60" s="9">
        <f t="shared" si="5"/>
        <v>9.9901615559113335E-3</v>
      </c>
      <c r="J60" s="7">
        <v>2018</v>
      </c>
    </row>
    <row r="61" spans="1:11" x14ac:dyDescent="0.25">
      <c r="A61" s="6" t="s">
        <v>15</v>
      </c>
      <c r="B61" s="6">
        <v>1</v>
      </c>
      <c r="C61" s="7">
        <v>28</v>
      </c>
      <c r="D61" s="8">
        <v>482664.59</v>
      </c>
      <c r="E61" s="8">
        <v>8003.81</v>
      </c>
      <c r="F61" s="8">
        <v>1482.17</v>
      </c>
      <c r="G61" s="8">
        <f t="shared" si="3"/>
        <v>285.85035714285715</v>
      </c>
      <c r="H61" s="9">
        <f t="shared" si="4"/>
        <v>3.0708074110014989E-3</v>
      </c>
      <c r="I61" s="9">
        <f t="shared" si="5"/>
        <v>1.9653358038964491E-2</v>
      </c>
      <c r="J61" s="7">
        <v>2018</v>
      </c>
    </row>
    <row r="62" spans="1:11" x14ac:dyDescent="0.25">
      <c r="A62" s="6" t="s">
        <v>23</v>
      </c>
      <c r="B62" s="6">
        <v>1</v>
      </c>
      <c r="C62" s="7">
        <v>8</v>
      </c>
      <c r="D62" s="11">
        <v>316534.69</v>
      </c>
      <c r="E62" s="11">
        <v>7428.66</v>
      </c>
      <c r="F62" s="11">
        <v>1670.77</v>
      </c>
      <c r="G62" s="8">
        <f t="shared" si="3"/>
        <v>928.58249999999998</v>
      </c>
      <c r="H62" s="9">
        <f t="shared" si="4"/>
        <v>5.2783156247424258E-3</v>
      </c>
      <c r="I62" s="9">
        <f t="shared" si="5"/>
        <v>2.8747022956630758E-2</v>
      </c>
      <c r="J62" s="7">
        <v>2016</v>
      </c>
    </row>
    <row r="63" spans="1:11" x14ac:dyDescent="0.25">
      <c r="A63" s="6" t="s">
        <v>13</v>
      </c>
      <c r="B63" s="6">
        <v>1</v>
      </c>
      <c r="C63" s="7">
        <v>26</v>
      </c>
      <c r="D63" s="11">
        <v>217595.51999999999</v>
      </c>
      <c r="E63" s="8">
        <v>4537.6000000000004</v>
      </c>
      <c r="F63" s="11">
        <v>1505.81</v>
      </c>
      <c r="G63" s="8">
        <f t="shared" si="3"/>
        <v>174.52307692307693</v>
      </c>
      <c r="H63" s="9">
        <f t="shared" si="4"/>
        <v>6.920225195812855E-3</v>
      </c>
      <c r="I63" s="9">
        <f t="shared" si="5"/>
        <v>2.777359570638219E-2</v>
      </c>
      <c r="J63" s="7">
        <v>2016</v>
      </c>
    </row>
    <row r="64" spans="1:11" x14ac:dyDescent="0.25">
      <c r="A64" s="6" t="s">
        <v>13</v>
      </c>
      <c r="B64" s="6">
        <v>1</v>
      </c>
      <c r="C64" s="7">
        <v>10</v>
      </c>
      <c r="D64" s="8">
        <v>153571.71</v>
      </c>
      <c r="E64" s="8">
        <v>4181.66</v>
      </c>
      <c r="F64" s="8">
        <v>798.87</v>
      </c>
      <c r="G64" s="8">
        <f t="shared" si="3"/>
        <v>418.166</v>
      </c>
      <c r="H64" s="9">
        <f t="shared" si="4"/>
        <v>5.2019346531988215E-3</v>
      </c>
      <c r="I64" s="9">
        <f t="shared" si="5"/>
        <v>3.2431298707294463E-2</v>
      </c>
      <c r="J64" s="7">
        <v>2018</v>
      </c>
    </row>
    <row r="65" spans="1:11" x14ac:dyDescent="0.25">
      <c r="A65" s="6" t="s">
        <v>13</v>
      </c>
      <c r="B65" s="6">
        <v>1</v>
      </c>
      <c r="C65" s="7">
        <v>55</v>
      </c>
      <c r="D65" s="11">
        <v>1531958.06</v>
      </c>
      <c r="E65" s="11">
        <v>33412.49</v>
      </c>
      <c r="F65" s="11">
        <v>7346.16</v>
      </c>
      <c r="G65" s="8">
        <f t="shared" si="3"/>
        <v>607.49981818181811</v>
      </c>
      <c r="H65" s="9">
        <f t="shared" si="4"/>
        <v>4.7952748784780702E-3</v>
      </c>
      <c r="I65" s="9">
        <f t="shared" si="5"/>
        <v>2.6605591278393088E-2</v>
      </c>
      <c r="J65" s="7">
        <v>2017</v>
      </c>
    </row>
    <row r="66" spans="1:11" x14ac:dyDescent="0.25">
      <c r="A66" s="6" t="s">
        <v>13</v>
      </c>
      <c r="B66" s="6">
        <v>1</v>
      </c>
      <c r="C66" s="7">
        <v>23</v>
      </c>
      <c r="D66" s="11">
        <v>973170.15</v>
      </c>
      <c r="E66" s="8">
        <v>16779.64</v>
      </c>
      <c r="F66" s="11">
        <v>5242.66</v>
      </c>
      <c r="G66" s="8">
        <f t="shared" ref="G66:G97" si="6">E66/C66</f>
        <v>729.54956521739132</v>
      </c>
      <c r="H66" s="9">
        <f t="shared" ref="H66:H97" si="7">F66/D66</f>
        <v>5.3871977063825885E-3</v>
      </c>
      <c r="I66" s="9">
        <f t="shared" ref="I66:I97" si="8">(E66+F66)/D66</f>
        <v>2.2629444604317137E-2</v>
      </c>
      <c r="J66" s="7">
        <v>2016</v>
      </c>
    </row>
    <row r="67" spans="1:11" x14ac:dyDescent="0.25">
      <c r="A67" s="6" t="s">
        <v>24</v>
      </c>
      <c r="B67" s="6">
        <v>1</v>
      </c>
      <c r="C67" s="7">
        <v>75</v>
      </c>
      <c r="D67" s="11">
        <v>1973594.05</v>
      </c>
      <c r="E67" s="8">
        <f>26991.79+0</f>
        <v>26991.79</v>
      </c>
      <c r="F67" s="11">
        <v>9524.67</v>
      </c>
      <c r="G67" s="8">
        <f t="shared" si="6"/>
        <v>359.89053333333334</v>
      </c>
      <c r="H67" s="9">
        <f t="shared" si="7"/>
        <v>4.8260532605476792E-3</v>
      </c>
      <c r="I67" s="9">
        <f t="shared" si="8"/>
        <v>1.8502518286372012E-2</v>
      </c>
      <c r="J67" s="7">
        <v>2016</v>
      </c>
    </row>
    <row r="68" spans="1:11" x14ac:dyDescent="0.25">
      <c r="A68" s="6" t="s">
        <v>24</v>
      </c>
      <c r="B68" s="6">
        <v>1</v>
      </c>
      <c r="C68" s="7">
        <v>47</v>
      </c>
      <c r="D68" s="11">
        <v>3654296.01</v>
      </c>
      <c r="E68" s="8">
        <f>20035.73+3000</f>
        <v>23035.73</v>
      </c>
      <c r="F68" s="11">
        <v>12178.52</v>
      </c>
      <c r="G68" s="8">
        <f t="shared" si="6"/>
        <v>490.12191489361703</v>
      </c>
      <c r="H68" s="9">
        <f t="shared" si="7"/>
        <v>3.3326583195979246E-3</v>
      </c>
      <c r="I68" s="9">
        <f t="shared" si="8"/>
        <v>9.6363977914312431E-3</v>
      </c>
      <c r="J68" s="7">
        <v>2016</v>
      </c>
    </row>
    <row r="69" spans="1:11" x14ac:dyDescent="0.25">
      <c r="A69" s="6" t="s">
        <v>25</v>
      </c>
      <c r="B69" s="6">
        <v>1</v>
      </c>
      <c r="C69" s="7">
        <v>15</v>
      </c>
      <c r="D69" s="14">
        <v>843096.6</v>
      </c>
      <c r="E69" s="14">
        <v>2549.09</v>
      </c>
      <c r="F69" s="14">
        <v>3549.11</v>
      </c>
      <c r="G69" s="8">
        <f t="shared" si="6"/>
        <v>169.93933333333334</v>
      </c>
      <c r="H69" s="9">
        <f t="shared" si="7"/>
        <v>4.2096125165253899E-3</v>
      </c>
      <c r="I69" s="9">
        <f t="shared" si="8"/>
        <v>7.2330976070832222E-3</v>
      </c>
      <c r="J69" s="7">
        <v>2016</v>
      </c>
      <c r="K69" s="7"/>
    </row>
    <row r="70" spans="1:11" x14ac:dyDescent="0.25">
      <c r="A70" s="6" t="s">
        <v>25</v>
      </c>
      <c r="B70" s="6">
        <v>1</v>
      </c>
      <c r="C70" s="7">
        <v>9</v>
      </c>
      <c r="D70" s="8">
        <v>142487.23000000001</v>
      </c>
      <c r="E70" s="8">
        <v>2063.6799999999998</v>
      </c>
      <c r="F70" s="8">
        <v>696.83</v>
      </c>
      <c r="G70" s="8">
        <f t="shared" si="6"/>
        <v>229.29777777777775</v>
      </c>
      <c r="H70" s="9">
        <f t="shared" si="7"/>
        <v>4.890473342769033E-3</v>
      </c>
      <c r="I70" s="9">
        <f t="shared" si="8"/>
        <v>1.9373736158671901E-2</v>
      </c>
      <c r="J70" s="7">
        <v>2018</v>
      </c>
    </row>
    <row r="71" spans="1:11" x14ac:dyDescent="0.25">
      <c r="A71" s="6" t="s">
        <v>25</v>
      </c>
      <c r="B71" s="6">
        <v>1</v>
      </c>
      <c r="C71" s="7">
        <v>4</v>
      </c>
      <c r="D71" s="8">
        <v>166426.76</v>
      </c>
      <c r="E71" s="8">
        <f>312.83+1640.5</f>
        <v>1953.33</v>
      </c>
      <c r="F71" s="8">
        <v>2070.52</v>
      </c>
      <c r="G71" s="8">
        <f t="shared" si="6"/>
        <v>488.33249999999998</v>
      </c>
      <c r="H71" s="9">
        <f t="shared" si="7"/>
        <v>1.2441028113507707E-2</v>
      </c>
      <c r="I71" s="9">
        <f t="shared" si="8"/>
        <v>2.4177902640176375E-2</v>
      </c>
      <c r="J71" s="7">
        <v>2016</v>
      </c>
    </row>
    <row r="72" spans="1:11" x14ac:dyDescent="0.25">
      <c r="A72" s="6" t="s">
        <v>25</v>
      </c>
      <c r="B72" s="6">
        <v>1</v>
      </c>
      <c r="C72" s="7">
        <v>3</v>
      </c>
      <c r="D72" s="8">
        <v>60082.84</v>
      </c>
      <c r="E72" s="8">
        <v>1500.68</v>
      </c>
      <c r="F72" s="8">
        <v>459.67</v>
      </c>
      <c r="G72" s="8">
        <f t="shared" si="6"/>
        <v>500.22666666666669</v>
      </c>
      <c r="H72" s="9">
        <f t="shared" si="7"/>
        <v>7.6506037331124837E-3</v>
      </c>
      <c r="I72" s="9">
        <f t="shared" si="8"/>
        <v>3.2627452364102631E-2</v>
      </c>
      <c r="J72" s="7">
        <v>2016</v>
      </c>
    </row>
    <row r="73" spans="1:11" x14ac:dyDescent="0.25">
      <c r="A73" s="6" t="s">
        <v>25</v>
      </c>
      <c r="B73" s="6">
        <v>1</v>
      </c>
      <c r="C73" s="7">
        <v>20</v>
      </c>
      <c r="D73" s="8">
        <v>1434962.78</v>
      </c>
      <c r="E73" s="8">
        <f>15790.42+2864.47</f>
        <v>18654.89</v>
      </c>
      <c r="F73" s="8">
        <v>8211.01</v>
      </c>
      <c r="G73" s="8">
        <f t="shared" si="6"/>
        <v>932.74450000000002</v>
      </c>
      <c r="H73" s="9">
        <f t="shared" si="7"/>
        <v>5.7221066040472491E-3</v>
      </c>
      <c r="I73" s="9">
        <f t="shared" si="8"/>
        <v>1.8722367140421581E-2</v>
      </c>
      <c r="J73" s="7">
        <v>2016</v>
      </c>
    </row>
    <row r="74" spans="1:11" x14ac:dyDescent="0.25">
      <c r="A74" s="6" t="s">
        <v>5</v>
      </c>
      <c r="B74" s="6">
        <v>1</v>
      </c>
      <c r="C74" s="7">
        <v>36</v>
      </c>
      <c r="D74" s="8">
        <v>180539.66</v>
      </c>
      <c r="E74" s="8">
        <v>4585.84</v>
      </c>
      <c r="F74" s="8">
        <v>1299.68</v>
      </c>
      <c r="G74" s="8">
        <f t="shared" si="6"/>
        <v>127.38444444444445</v>
      </c>
      <c r="H74" s="9">
        <f t="shared" si="7"/>
        <v>7.1988614579201046E-3</v>
      </c>
      <c r="I74" s="9">
        <f t="shared" si="8"/>
        <v>3.2599596121982287E-2</v>
      </c>
      <c r="J74" s="7">
        <v>2017</v>
      </c>
    </row>
    <row r="75" spans="1:11" x14ac:dyDescent="0.25">
      <c r="A75" s="6" t="s">
        <v>5</v>
      </c>
      <c r="B75" s="6">
        <v>1</v>
      </c>
      <c r="C75" s="7">
        <v>12</v>
      </c>
      <c r="D75" s="11">
        <v>153806.69</v>
      </c>
      <c r="E75" s="8">
        <f>742.71+1200</f>
        <v>1942.71</v>
      </c>
      <c r="F75" s="11">
        <v>1195.23</v>
      </c>
      <c r="G75" s="8">
        <f t="shared" si="6"/>
        <v>161.89250000000001</v>
      </c>
      <c r="H75" s="9">
        <f t="shared" si="7"/>
        <v>7.7709883750830345E-3</v>
      </c>
      <c r="I75" s="9">
        <f t="shared" si="8"/>
        <v>2.0401843378854326E-2</v>
      </c>
      <c r="J75" s="7">
        <v>2016</v>
      </c>
    </row>
    <row r="76" spans="1:11" x14ac:dyDescent="0.25">
      <c r="A76" s="6" t="s">
        <v>5</v>
      </c>
      <c r="B76" s="6">
        <v>1</v>
      </c>
      <c r="C76" s="7">
        <v>16</v>
      </c>
      <c r="D76" s="8">
        <v>268777.68</v>
      </c>
      <c r="E76" s="8">
        <v>3075.47</v>
      </c>
      <c r="F76" s="8">
        <v>3773.47</v>
      </c>
      <c r="G76" s="8">
        <f t="shared" si="6"/>
        <v>192.21687499999999</v>
      </c>
      <c r="H76" s="9">
        <f t="shared" si="7"/>
        <v>1.4039372614571268E-2</v>
      </c>
      <c r="I76" s="9">
        <f t="shared" si="8"/>
        <v>2.5481803399746584E-2</v>
      </c>
      <c r="J76" s="7">
        <v>2018</v>
      </c>
    </row>
    <row r="77" spans="1:11" x14ac:dyDescent="0.25">
      <c r="A77" s="6" t="s">
        <v>5</v>
      </c>
      <c r="B77" s="6">
        <v>1</v>
      </c>
      <c r="C77" s="7">
        <v>39</v>
      </c>
      <c r="D77" s="8">
        <v>1942323.54</v>
      </c>
      <c r="E77" s="8">
        <v>9104.4</v>
      </c>
      <c r="F77" s="8">
        <v>2999.01</v>
      </c>
      <c r="G77" s="8">
        <f t="shared" si="6"/>
        <v>233.44615384615383</v>
      </c>
      <c r="H77" s="9">
        <f t="shared" si="7"/>
        <v>1.5440321543958636E-3</v>
      </c>
      <c r="I77" s="9">
        <f t="shared" si="8"/>
        <v>6.2314077705097467E-3</v>
      </c>
      <c r="J77" s="7">
        <v>2018</v>
      </c>
    </row>
    <row r="78" spans="1:11" x14ac:dyDescent="0.25">
      <c r="A78" s="6" t="s">
        <v>5</v>
      </c>
      <c r="B78" s="6">
        <v>1</v>
      </c>
      <c r="C78" s="7">
        <v>15</v>
      </c>
      <c r="D78" s="8">
        <v>1439314.71</v>
      </c>
      <c r="E78" s="8">
        <v>4259.3100000000004</v>
      </c>
      <c r="F78" s="8">
        <v>2770.29</v>
      </c>
      <c r="G78" s="8">
        <f t="shared" si="6"/>
        <v>283.95400000000001</v>
      </c>
      <c r="H78" s="9">
        <f t="shared" si="7"/>
        <v>1.9247284702592945E-3</v>
      </c>
      <c r="I78" s="9">
        <f t="shared" si="8"/>
        <v>4.8839909376039107E-3</v>
      </c>
      <c r="J78" s="7">
        <v>2017</v>
      </c>
    </row>
    <row r="79" spans="1:11" x14ac:dyDescent="0.25">
      <c r="A79" s="6" t="s">
        <v>5</v>
      </c>
      <c r="B79" s="6">
        <v>1</v>
      </c>
      <c r="C79" s="7">
        <v>23</v>
      </c>
      <c r="D79" s="11">
        <v>610976.99</v>
      </c>
      <c r="E79" s="8">
        <v>6731.31</v>
      </c>
      <c r="F79" s="11">
        <v>2393.0300000000002</v>
      </c>
      <c r="G79" s="8">
        <f t="shared" si="6"/>
        <v>292.66565217391309</v>
      </c>
      <c r="H79" s="9">
        <f t="shared" si="7"/>
        <v>3.9167268803363617E-3</v>
      </c>
      <c r="I79" s="9">
        <f t="shared" si="8"/>
        <v>1.4934015763834249E-2</v>
      </c>
      <c r="J79" s="7">
        <v>2016</v>
      </c>
    </row>
    <row r="80" spans="1:11" x14ac:dyDescent="0.25">
      <c r="A80" s="6" t="s">
        <v>5</v>
      </c>
      <c r="B80" s="6">
        <v>1</v>
      </c>
      <c r="C80" s="7">
        <v>12</v>
      </c>
      <c r="D80" s="11">
        <v>817769.56</v>
      </c>
      <c r="E80" s="8">
        <f>680.4+2916</f>
        <v>3596.4</v>
      </c>
      <c r="F80" s="11">
        <v>3288.07</v>
      </c>
      <c r="G80" s="8">
        <f t="shared" si="6"/>
        <v>299.7</v>
      </c>
      <c r="H80" s="9">
        <f t="shared" si="7"/>
        <v>4.0207781761893904E-3</v>
      </c>
      <c r="I80" s="9">
        <f t="shared" si="8"/>
        <v>8.4185941085897099E-3</v>
      </c>
      <c r="J80" s="7">
        <v>2016</v>
      </c>
    </row>
    <row r="81" spans="1:10" x14ac:dyDescent="0.25">
      <c r="A81" s="6" t="s">
        <v>5</v>
      </c>
      <c r="B81" s="6">
        <v>1</v>
      </c>
      <c r="C81" s="7">
        <v>7</v>
      </c>
      <c r="D81" s="8">
        <v>12652.14</v>
      </c>
      <c r="E81" s="8">
        <v>2508.56</v>
      </c>
      <c r="F81" s="8">
        <v>60.73</v>
      </c>
      <c r="G81" s="8">
        <f t="shared" si="6"/>
        <v>358.36571428571426</v>
      </c>
      <c r="H81" s="9">
        <f t="shared" si="7"/>
        <v>4.7999785016605888E-3</v>
      </c>
      <c r="I81" s="9">
        <f t="shared" si="8"/>
        <v>0.20307157524339756</v>
      </c>
      <c r="J81" s="7">
        <v>2018</v>
      </c>
    </row>
    <row r="82" spans="1:10" x14ac:dyDescent="0.25">
      <c r="A82" s="6" t="s">
        <v>5</v>
      </c>
      <c r="B82" s="6">
        <v>1</v>
      </c>
      <c r="C82" s="7">
        <v>7</v>
      </c>
      <c r="D82" s="11">
        <v>219799.21</v>
      </c>
      <c r="E82" s="8">
        <v>2779.17</v>
      </c>
      <c r="F82" s="11">
        <v>714.14</v>
      </c>
      <c r="G82" s="8">
        <f t="shared" si="6"/>
        <v>397.02428571428572</v>
      </c>
      <c r="H82" s="9">
        <f t="shared" si="7"/>
        <v>3.2490562636690095E-3</v>
      </c>
      <c r="I82" s="9">
        <f t="shared" si="8"/>
        <v>1.5893187241209829E-2</v>
      </c>
      <c r="J82" s="7">
        <v>2017</v>
      </c>
    </row>
    <row r="83" spans="1:10" x14ac:dyDescent="0.25">
      <c r="A83" s="6" t="s">
        <v>5</v>
      </c>
      <c r="B83" s="6">
        <v>1</v>
      </c>
      <c r="C83" s="7">
        <v>5</v>
      </c>
      <c r="D83" s="11">
        <v>78679.62</v>
      </c>
      <c r="E83" s="8">
        <f>361.77+1896</f>
        <v>2257.77</v>
      </c>
      <c r="F83" s="11">
        <v>554.54</v>
      </c>
      <c r="G83" s="8">
        <f t="shared" si="6"/>
        <v>451.55399999999997</v>
      </c>
      <c r="H83" s="9">
        <f t="shared" si="7"/>
        <v>7.0480767446512828E-3</v>
      </c>
      <c r="I83" s="9">
        <f t="shared" si="8"/>
        <v>3.5743817776445794E-2</v>
      </c>
      <c r="J83" s="7">
        <v>2016</v>
      </c>
    </row>
    <row r="84" spans="1:10" x14ac:dyDescent="0.25">
      <c r="A84" s="6" t="s">
        <v>5</v>
      </c>
      <c r="B84" s="6">
        <v>1</v>
      </c>
      <c r="C84" s="7">
        <v>23</v>
      </c>
      <c r="D84" s="8">
        <v>2033721.38</v>
      </c>
      <c r="E84" s="8">
        <v>14482.47</v>
      </c>
      <c r="F84" s="8">
        <v>11897.17</v>
      </c>
      <c r="G84" s="8">
        <f t="shared" si="6"/>
        <v>629.67260869565212</v>
      </c>
      <c r="H84" s="9">
        <f t="shared" si="7"/>
        <v>5.8499507931612542E-3</v>
      </c>
      <c r="I84" s="9">
        <f t="shared" si="8"/>
        <v>1.2971118000441142E-2</v>
      </c>
      <c r="J84" s="7">
        <v>2018</v>
      </c>
    </row>
    <row r="85" spans="1:10" x14ac:dyDescent="0.25">
      <c r="A85" s="6" t="s">
        <v>5</v>
      </c>
      <c r="B85" s="6">
        <v>1</v>
      </c>
      <c r="C85" s="7">
        <v>4</v>
      </c>
      <c r="D85" s="8">
        <v>112748.51</v>
      </c>
      <c r="E85" s="8">
        <v>2543.71</v>
      </c>
      <c r="F85" s="11">
        <v>749.81</v>
      </c>
      <c r="G85" s="8">
        <f t="shared" si="6"/>
        <v>635.92750000000001</v>
      </c>
      <c r="H85" s="9">
        <f t="shared" si="7"/>
        <v>6.6502874406056452E-3</v>
      </c>
      <c r="I85" s="9">
        <f t="shared" si="8"/>
        <v>2.9211206427472967E-2</v>
      </c>
      <c r="J85" s="7">
        <v>2016</v>
      </c>
    </row>
    <row r="86" spans="1:10" x14ac:dyDescent="0.25">
      <c r="A86" s="6" t="s">
        <v>5</v>
      </c>
      <c r="B86" s="6">
        <v>1</v>
      </c>
      <c r="C86" s="7">
        <v>4</v>
      </c>
      <c r="D86" s="8">
        <v>652675.68000000005</v>
      </c>
      <c r="E86" s="8">
        <v>3828.48</v>
      </c>
      <c r="F86" s="8">
        <v>1046.96</v>
      </c>
      <c r="G86" s="8">
        <f t="shared" si="6"/>
        <v>957.12</v>
      </c>
      <c r="H86" s="9">
        <f t="shared" si="7"/>
        <v>1.6041045071573678E-3</v>
      </c>
      <c r="I86" s="9">
        <f t="shared" si="8"/>
        <v>7.4699274837389381E-3</v>
      </c>
      <c r="J86" s="7">
        <v>2018</v>
      </c>
    </row>
    <row r="87" spans="1:10" x14ac:dyDescent="0.25">
      <c r="A87" s="6" t="s">
        <v>5</v>
      </c>
      <c r="B87" s="6">
        <v>1</v>
      </c>
      <c r="C87" s="7">
        <v>5</v>
      </c>
      <c r="D87" s="11">
        <v>778823.83</v>
      </c>
      <c r="E87" s="8">
        <f>4845.46+2244</f>
        <v>7089.46</v>
      </c>
      <c r="F87" s="11">
        <v>5452.37</v>
      </c>
      <c r="G87" s="8">
        <f t="shared" si="6"/>
        <v>1417.8920000000001</v>
      </c>
      <c r="H87" s="9">
        <f t="shared" si="7"/>
        <v>7.0007744883717801E-3</v>
      </c>
      <c r="I87" s="9">
        <f t="shared" si="8"/>
        <v>1.6103551941907067E-2</v>
      </c>
      <c r="J87" s="7">
        <v>2016</v>
      </c>
    </row>
    <row r="88" spans="1:10" x14ac:dyDescent="0.25">
      <c r="A88" s="6" t="s">
        <v>26</v>
      </c>
      <c r="B88" s="6">
        <v>1</v>
      </c>
      <c r="C88" s="7">
        <v>18</v>
      </c>
      <c r="D88" s="11">
        <v>1124832.17</v>
      </c>
      <c r="E88" s="8">
        <v>10972.68</v>
      </c>
      <c r="F88" s="11">
        <v>1272.49</v>
      </c>
      <c r="G88" s="8">
        <f t="shared" si="6"/>
        <v>609.59333333333336</v>
      </c>
      <c r="H88" s="9">
        <f t="shared" si="7"/>
        <v>1.1312709877421092E-3</v>
      </c>
      <c r="I88" s="9">
        <f t="shared" si="8"/>
        <v>1.0886219585984992E-2</v>
      </c>
      <c r="J88" s="7">
        <v>2016</v>
      </c>
    </row>
    <row r="89" spans="1:10" x14ac:dyDescent="0.25">
      <c r="A89" s="6" t="s">
        <v>20</v>
      </c>
      <c r="B89" s="6">
        <v>1</v>
      </c>
      <c r="C89" s="7">
        <v>30</v>
      </c>
      <c r="D89" s="11">
        <v>3117904.03</v>
      </c>
      <c r="E89" s="8">
        <v>18239.96</v>
      </c>
      <c r="F89" s="11">
        <v>10869.63</v>
      </c>
      <c r="G89" s="8">
        <f t="shared" si="6"/>
        <v>607.99866666666662</v>
      </c>
      <c r="H89" s="9">
        <f t="shared" si="7"/>
        <v>3.4861977454771114E-3</v>
      </c>
      <c r="I89" s="9">
        <f t="shared" si="8"/>
        <v>9.336268762576377E-3</v>
      </c>
      <c r="J89" s="7">
        <v>2017</v>
      </c>
    </row>
    <row r="90" spans="1:10" x14ac:dyDescent="0.25">
      <c r="A90" s="6" t="s">
        <v>27</v>
      </c>
      <c r="B90" s="6">
        <v>1</v>
      </c>
      <c r="C90" s="7">
        <v>6</v>
      </c>
      <c r="D90" s="8">
        <v>439754.34</v>
      </c>
      <c r="E90" s="8">
        <v>2752.5</v>
      </c>
      <c r="F90" s="8">
        <v>1471.63</v>
      </c>
      <c r="G90" s="8">
        <f t="shared" si="6"/>
        <v>458.75</v>
      </c>
      <c r="H90" s="9">
        <f t="shared" si="7"/>
        <v>3.3464820381306527E-3</v>
      </c>
      <c r="I90" s="9">
        <f t="shared" si="8"/>
        <v>9.6056584683166506E-3</v>
      </c>
      <c r="J90" s="7">
        <v>2016</v>
      </c>
    </row>
    <row r="91" spans="1:10" x14ac:dyDescent="0.25">
      <c r="A91" s="6" t="s">
        <v>7</v>
      </c>
      <c r="B91" s="6">
        <v>1</v>
      </c>
      <c r="C91" s="7">
        <v>70</v>
      </c>
      <c r="D91" s="8">
        <v>381300.33</v>
      </c>
      <c r="E91" s="8">
        <v>8482.49</v>
      </c>
      <c r="F91" s="8">
        <v>1513.38</v>
      </c>
      <c r="G91" s="8">
        <f t="shared" si="6"/>
        <v>121.17842857142857</v>
      </c>
      <c r="H91" s="9">
        <f t="shared" si="7"/>
        <v>3.9689973517725513E-3</v>
      </c>
      <c r="I91" s="9">
        <f t="shared" si="8"/>
        <v>2.6215214657695152E-2</v>
      </c>
      <c r="J91" s="7">
        <v>2016</v>
      </c>
    </row>
    <row r="92" spans="1:10" x14ac:dyDescent="0.25">
      <c r="A92" s="6" t="s">
        <v>7</v>
      </c>
      <c r="B92" s="6">
        <v>1</v>
      </c>
      <c r="C92" s="7">
        <v>50</v>
      </c>
      <c r="D92" s="12">
        <v>1981217</v>
      </c>
      <c r="E92" s="12">
        <v>20968.97</v>
      </c>
      <c r="F92" s="8">
        <v>8874.92</v>
      </c>
      <c r="G92" s="8">
        <f t="shared" si="6"/>
        <v>419.37940000000003</v>
      </c>
      <c r="H92" s="9">
        <f t="shared" si="7"/>
        <v>4.4795295013115672E-3</v>
      </c>
      <c r="I92" s="9">
        <f t="shared" si="8"/>
        <v>1.5063413043598959E-2</v>
      </c>
      <c r="J92" s="7">
        <v>2017</v>
      </c>
    </row>
    <row r="93" spans="1:10" x14ac:dyDescent="0.25">
      <c r="A93" s="6" t="s">
        <v>7</v>
      </c>
      <c r="B93" s="6">
        <v>1</v>
      </c>
      <c r="C93" s="7">
        <v>40</v>
      </c>
      <c r="D93" s="8">
        <v>3757554.15</v>
      </c>
      <c r="E93" s="8">
        <v>20951.34</v>
      </c>
      <c r="F93" s="8">
        <v>19044.2</v>
      </c>
      <c r="G93" s="8">
        <f t="shared" si="6"/>
        <v>523.7835</v>
      </c>
      <c r="H93" s="9">
        <f t="shared" si="7"/>
        <v>5.0682436605737277E-3</v>
      </c>
      <c r="I93" s="9">
        <f t="shared" si="8"/>
        <v>1.0644035562335143E-2</v>
      </c>
      <c r="J93" s="7">
        <v>2018</v>
      </c>
    </row>
    <row r="94" spans="1:10" x14ac:dyDescent="0.25">
      <c r="A94" s="6" t="s">
        <v>7</v>
      </c>
      <c r="B94" s="6">
        <v>1</v>
      </c>
      <c r="C94" s="7">
        <v>10</v>
      </c>
      <c r="D94" s="12">
        <v>2104153.17</v>
      </c>
      <c r="E94" s="12">
        <v>14138.79</v>
      </c>
      <c r="F94" s="8">
        <v>9935.64</v>
      </c>
      <c r="G94" s="8">
        <f t="shared" si="6"/>
        <v>1413.8790000000001</v>
      </c>
      <c r="H94" s="9">
        <f t="shared" si="7"/>
        <v>4.7219186044331549E-3</v>
      </c>
      <c r="I94" s="9">
        <f t="shared" si="8"/>
        <v>1.1441386655326048E-2</v>
      </c>
      <c r="J94" s="7">
        <v>2017</v>
      </c>
    </row>
    <row r="95" spans="1:10" x14ac:dyDescent="0.25">
      <c r="A95" s="6" t="s">
        <v>7</v>
      </c>
      <c r="B95" s="6">
        <v>1</v>
      </c>
      <c r="C95" s="7">
        <v>11</v>
      </c>
      <c r="D95" s="8">
        <v>2745813.31</v>
      </c>
      <c r="E95" s="8">
        <v>17983.5</v>
      </c>
      <c r="F95" s="8">
        <v>13237.43</v>
      </c>
      <c r="G95" s="8">
        <f t="shared" si="6"/>
        <v>1634.8636363636363</v>
      </c>
      <c r="H95" s="9">
        <f t="shared" si="7"/>
        <v>4.8209504818810863E-3</v>
      </c>
      <c r="I95" s="9">
        <f t="shared" si="8"/>
        <v>1.137037608722204E-2</v>
      </c>
      <c r="J95" s="7">
        <v>2016</v>
      </c>
    </row>
    <row r="96" spans="1:10" x14ac:dyDescent="0.25">
      <c r="A96" s="6" t="s">
        <v>12</v>
      </c>
      <c r="B96" s="6">
        <v>1</v>
      </c>
      <c r="C96" s="7">
        <v>45</v>
      </c>
      <c r="D96" s="8">
        <v>813790.18</v>
      </c>
      <c r="E96" s="8">
        <v>15282.85</v>
      </c>
      <c r="F96" s="8">
        <v>658.2</v>
      </c>
      <c r="G96" s="8">
        <f t="shared" si="6"/>
        <v>339.61888888888888</v>
      </c>
      <c r="H96" s="9">
        <f t="shared" si="7"/>
        <v>8.0880799028565321E-4</v>
      </c>
      <c r="I96" s="9">
        <f t="shared" si="8"/>
        <v>1.9588648759561095E-2</v>
      </c>
      <c r="J96" s="7">
        <v>2018</v>
      </c>
    </row>
    <row r="97" spans="1:10" x14ac:dyDescent="0.25">
      <c r="A97" s="6" t="s">
        <v>21</v>
      </c>
      <c r="B97" s="6">
        <v>1</v>
      </c>
      <c r="C97" s="7">
        <v>45</v>
      </c>
      <c r="D97" s="8">
        <v>1346829.13</v>
      </c>
      <c r="E97" s="8">
        <v>13408.26</v>
      </c>
      <c r="F97" s="8">
        <v>4592.3</v>
      </c>
      <c r="G97" s="8">
        <f t="shared" si="6"/>
        <v>297.96133333333336</v>
      </c>
      <c r="H97" s="9">
        <f t="shared" si="7"/>
        <v>3.4097124109574318E-3</v>
      </c>
      <c r="I97" s="9">
        <f t="shared" si="8"/>
        <v>1.3365140090190953E-2</v>
      </c>
      <c r="J97" s="7">
        <v>2016</v>
      </c>
    </row>
    <row r="98" spans="1:10" x14ac:dyDescent="0.25">
      <c r="A98" s="6" t="s">
        <v>21</v>
      </c>
      <c r="B98" s="6">
        <v>1</v>
      </c>
      <c r="C98" s="7">
        <v>12</v>
      </c>
      <c r="D98" s="8">
        <v>127179.26</v>
      </c>
      <c r="E98" s="8">
        <v>3709.58</v>
      </c>
      <c r="F98" s="8">
        <v>345.82</v>
      </c>
      <c r="G98" s="8">
        <f t="shared" ref="G98:G103" si="9">E98/C98</f>
        <v>309.13166666666666</v>
      </c>
      <c r="H98" s="9">
        <f t="shared" ref="H98:H103" si="10">F98/D98</f>
        <v>2.7191540507469536E-3</v>
      </c>
      <c r="I98" s="9">
        <f t="shared" ref="I98:I103" si="11">(E98+F98)/D98</f>
        <v>3.1887274701865698E-2</v>
      </c>
      <c r="J98" s="7">
        <v>2017</v>
      </c>
    </row>
    <row r="99" spans="1:10" x14ac:dyDescent="0.25">
      <c r="A99" s="6" t="s">
        <v>21</v>
      </c>
      <c r="B99" s="6">
        <v>1</v>
      </c>
      <c r="C99" s="7">
        <v>10</v>
      </c>
      <c r="D99" s="8">
        <v>335109.73</v>
      </c>
      <c r="E99" s="8">
        <v>5988.87</v>
      </c>
      <c r="F99" s="8">
        <v>1027.7</v>
      </c>
      <c r="G99" s="8">
        <f t="shared" si="9"/>
        <v>598.88699999999994</v>
      </c>
      <c r="H99" s="9">
        <f t="shared" si="10"/>
        <v>3.0667566710163865E-3</v>
      </c>
      <c r="I99" s="9">
        <f t="shared" si="11"/>
        <v>2.0938126744335355E-2</v>
      </c>
      <c r="J99" s="7">
        <v>2018</v>
      </c>
    </row>
    <row r="100" spans="1:10" x14ac:dyDescent="0.25">
      <c r="A100" s="6" t="s">
        <v>28</v>
      </c>
      <c r="B100" s="6">
        <v>1</v>
      </c>
      <c r="C100" s="7">
        <v>6</v>
      </c>
      <c r="D100" s="8">
        <v>433727.83</v>
      </c>
      <c r="E100" s="8">
        <v>5105.76</v>
      </c>
      <c r="F100" s="8">
        <v>444.93</v>
      </c>
      <c r="G100" s="8">
        <f t="shared" si="9"/>
        <v>850.96</v>
      </c>
      <c r="H100" s="9">
        <f t="shared" si="10"/>
        <v>1.0258276486431594E-3</v>
      </c>
      <c r="I100" s="9">
        <f t="shared" si="11"/>
        <v>1.2797633944771311E-2</v>
      </c>
      <c r="J100" s="7">
        <v>2016</v>
      </c>
    </row>
    <row r="101" spans="1:10" x14ac:dyDescent="0.25">
      <c r="A101" s="6" t="s">
        <v>29</v>
      </c>
      <c r="B101" s="6">
        <v>1</v>
      </c>
      <c r="C101" s="7">
        <v>55</v>
      </c>
      <c r="D101" s="8">
        <v>1450309</v>
      </c>
      <c r="E101" s="8">
        <f>3618.7+3250</f>
        <v>6868.7</v>
      </c>
      <c r="F101" s="11">
        <v>6685.83</v>
      </c>
      <c r="G101" s="8">
        <f t="shared" si="9"/>
        <v>124.88545454545454</v>
      </c>
      <c r="H101" s="9">
        <f t="shared" si="10"/>
        <v>4.6099348483667965E-3</v>
      </c>
      <c r="I101" s="9">
        <f t="shared" si="11"/>
        <v>9.3459600678200295E-3</v>
      </c>
      <c r="J101" s="7">
        <v>2016</v>
      </c>
    </row>
    <row r="102" spans="1:10" x14ac:dyDescent="0.25">
      <c r="A102" s="6" t="s">
        <v>30</v>
      </c>
      <c r="B102" s="6">
        <v>1</v>
      </c>
      <c r="C102" s="7">
        <v>9</v>
      </c>
      <c r="D102" s="8">
        <v>461509.95</v>
      </c>
      <c r="E102" s="8">
        <v>9940.2999999999993</v>
      </c>
      <c r="F102" s="11">
        <v>2049.61</v>
      </c>
      <c r="G102" s="8">
        <f t="shared" si="9"/>
        <v>1104.4777777777776</v>
      </c>
      <c r="H102" s="9">
        <f t="shared" si="10"/>
        <v>4.4410960153730165E-3</v>
      </c>
      <c r="I102" s="9">
        <f t="shared" si="11"/>
        <v>2.5979743231971487E-2</v>
      </c>
      <c r="J102" s="7">
        <v>2016</v>
      </c>
    </row>
    <row r="103" spans="1:10" x14ac:dyDescent="0.25">
      <c r="A103" s="6" t="s">
        <v>31</v>
      </c>
      <c r="B103" s="6">
        <v>1</v>
      </c>
      <c r="C103" s="7">
        <v>7</v>
      </c>
      <c r="D103" s="8">
        <v>1625825.48</v>
      </c>
      <c r="E103" s="8">
        <v>17652.64</v>
      </c>
      <c r="F103" s="11">
        <v>7959</v>
      </c>
      <c r="G103" s="8">
        <f t="shared" si="9"/>
        <v>2521.8057142857142</v>
      </c>
      <c r="H103" s="9">
        <f t="shared" si="10"/>
        <v>4.8953593715359905E-3</v>
      </c>
      <c r="I103" s="9">
        <f t="shared" si="11"/>
        <v>1.575300689714864E-2</v>
      </c>
      <c r="J103" s="7">
        <v>2016</v>
      </c>
    </row>
  </sheetData>
  <sortState xmlns:xlrd2="http://schemas.microsoft.com/office/spreadsheetml/2017/richdata2" ref="A2:K103">
    <sortCondition ref="A2:A10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4FED5-485E-464A-B91D-64762CD262F4}">
  <dimension ref="A1:N133"/>
  <sheetViews>
    <sheetView tabSelected="1" workbookViewId="0"/>
  </sheetViews>
  <sheetFormatPr defaultColWidth="9.140625" defaultRowHeight="15" x14ac:dyDescent="0.25"/>
  <cols>
    <col min="1" max="1" width="32.85546875" style="6" bestFit="1" customWidth="1"/>
    <col min="2" max="2" width="5.85546875" style="7" bestFit="1" customWidth="1"/>
    <col min="3" max="3" width="16.5703125" style="23" bestFit="1" customWidth="1"/>
    <col min="4" max="4" width="14.85546875" style="8" bestFit="1" customWidth="1"/>
    <col min="5" max="5" width="24.42578125" style="8" bestFit="1" customWidth="1"/>
    <col min="6" max="6" width="18.7109375" style="8" bestFit="1" customWidth="1"/>
    <col min="7" max="7" width="17.7109375" style="8" bestFit="1" customWidth="1"/>
    <col min="8" max="8" width="18.5703125" style="9" bestFit="1" customWidth="1"/>
    <col min="9" max="9" width="18.5703125" style="9" customWidth="1"/>
    <col min="10" max="10" width="20.5703125" style="7" bestFit="1" customWidth="1"/>
    <col min="11" max="11" width="10.140625" style="36" bestFit="1" customWidth="1"/>
    <col min="12" max="12" width="9.140625" style="39"/>
    <col min="13" max="13" width="9.140625" style="7"/>
    <col min="14" max="14" width="9.140625" style="9"/>
    <col min="15" max="16384" width="9.140625" style="6"/>
  </cols>
  <sheetData>
    <row r="1" spans="1:14" s="5" customFormat="1" ht="15.75" thickBot="1" x14ac:dyDescent="0.3">
      <c r="A1" s="1" t="s">
        <v>0</v>
      </c>
      <c r="B1" s="2" t="s">
        <v>41</v>
      </c>
      <c r="C1" s="22" t="s">
        <v>1</v>
      </c>
      <c r="D1" s="3" t="s">
        <v>2</v>
      </c>
      <c r="E1" s="3" t="s">
        <v>3</v>
      </c>
      <c r="F1" s="3" t="s">
        <v>4</v>
      </c>
      <c r="G1" s="3" t="s">
        <v>32</v>
      </c>
      <c r="H1" s="4" t="s">
        <v>4</v>
      </c>
      <c r="I1" s="4" t="s">
        <v>43</v>
      </c>
      <c r="J1" s="10" t="s">
        <v>33</v>
      </c>
      <c r="K1" s="35"/>
      <c r="L1" s="38"/>
      <c r="M1" s="10"/>
      <c r="N1" s="4"/>
    </row>
    <row r="2" spans="1:14" x14ac:dyDescent="0.25">
      <c r="A2" s="6" t="s">
        <v>8</v>
      </c>
      <c r="B2" s="7">
        <v>1</v>
      </c>
      <c r="C2" s="23">
        <v>53</v>
      </c>
      <c r="D2" s="8">
        <v>569127.59</v>
      </c>
      <c r="E2" s="8">
        <f>4039.94+4662</f>
        <v>8701.94</v>
      </c>
      <c r="F2" s="8">
        <v>3102.88</v>
      </c>
      <c r="G2" s="8">
        <f t="shared" ref="G2:H37" si="0">E2/C2</f>
        <v>164.18754716981132</v>
      </c>
      <c r="H2" s="9">
        <f t="shared" si="0"/>
        <v>5.4519936381928003E-3</v>
      </c>
      <c r="I2" s="9">
        <f t="shared" ref="I2:I78" si="1">(E2+F2)/D2</f>
        <v>2.0741957001241144E-2</v>
      </c>
      <c r="J2" s="7">
        <v>2016</v>
      </c>
      <c r="K2" s="36">
        <f>(C2/$C$14)*G2</f>
        <v>23.143457446808512</v>
      </c>
      <c r="L2" s="39">
        <f>(D2/$D$14)*I2</f>
        <v>9.771833973663247E-4</v>
      </c>
    </row>
    <row r="3" spans="1:14" x14ac:dyDescent="0.25">
      <c r="A3" s="6" t="s">
        <v>8</v>
      </c>
      <c r="B3" s="7">
        <v>1</v>
      </c>
      <c r="C3" s="23">
        <v>19</v>
      </c>
      <c r="D3" s="8">
        <v>299302.96999999997</v>
      </c>
      <c r="E3" s="8">
        <v>4055.51</v>
      </c>
      <c r="F3" s="8">
        <v>1841.3</v>
      </c>
      <c r="G3" s="8">
        <f t="shared" si="0"/>
        <v>213.44789473684213</v>
      </c>
      <c r="H3" s="9">
        <f t="shared" si="0"/>
        <v>6.1519603363775514E-3</v>
      </c>
      <c r="I3" s="9">
        <f t="shared" si="1"/>
        <v>1.9701809173494005E-2</v>
      </c>
      <c r="J3" s="7">
        <v>2018</v>
      </c>
      <c r="K3" s="36">
        <f t="shared" ref="K3:K11" si="2">(C3/$C$14)*G3</f>
        <v>10.78593085106383</v>
      </c>
      <c r="L3" s="39">
        <f t="shared" ref="L3:L13" si="3">(D3/$D$14)*I3</f>
        <v>4.8812813998211894E-4</v>
      </c>
    </row>
    <row r="4" spans="1:14" x14ac:dyDescent="0.25">
      <c r="A4" s="6" t="s">
        <v>8</v>
      </c>
      <c r="B4" s="7">
        <v>1</v>
      </c>
      <c r="C4" s="23">
        <v>16</v>
      </c>
      <c r="D4" s="8">
        <v>111765.88</v>
      </c>
      <c r="E4" s="8">
        <v>3853.41</v>
      </c>
      <c r="F4" s="8">
        <v>583.11</v>
      </c>
      <c r="G4" s="8">
        <f t="shared" si="0"/>
        <v>240.83812499999999</v>
      </c>
      <c r="H4" s="9">
        <f t="shared" si="0"/>
        <v>5.2172451914663043E-3</v>
      </c>
      <c r="I4" s="9">
        <f t="shared" si="1"/>
        <v>3.969476194344821E-2</v>
      </c>
      <c r="J4" s="7">
        <v>2016</v>
      </c>
      <c r="K4" s="36">
        <f t="shared" si="2"/>
        <v>10.24843085106383</v>
      </c>
      <c r="L4" s="39">
        <f t="shared" si="3"/>
        <v>3.6724775863449389E-4</v>
      </c>
    </row>
    <row r="5" spans="1:14" x14ac:dyDescent="0.25">
      <c r="A5" s="6" t="s">
        <v>8</v>
      </c>
      <c r="B5" s="7">
        <v>1</v>
      </c>
      <c r="C5" s="23">
        <v>40</v>
      </c>
      <c r="D5" s="8">
        <v>935196.65</v>
      </c>
      <c r="E5" s="8">
        <v>10102.66</v>
      </c>
      <c r="F5" s="8">
        <v>3990.07</v>
      </c>
      <c r="G5" s="8">
        <f t="shared" si="0"/>
        <v>252.56649999999999</v>
      </c>
      <c r="H5" s="9">
        <f t="shared" si="0"/>
        <v>4.266557199493818E-3</v>
      </c>
      <c r="I5" s="9">
        <f t="shared" si="1"/>
        <v>1.5069269121098754E-2</v>
      </c>
      <c r="J5" s="7">
        <v>2017</v>
      </c>
      <c r="K5" s="36">
        <f t="shared" si="2"/>
        <v>26.868776595744681</v>
      </c>
      <c r="L5" s="39">
        <f t="shared" si="3"/>
        <v>1.1665727880277991E-3</v>
      </c>
    </row>
    <row r="6" spans="1:14" x14ac:dyDescent="0.25">
      <c r="A6" s="6" t="s">
        <v>8</v>
      </c>
      <c r="B6" s="7">
        <v>1</v>
      </c>
      <c r="C6" s="23">
        <v>38</v>
      </c>
      <c r="D6" s="8">
        <v>1252479.1599999999</v>
      </c>
      <c r="E6" s="8">
        <v>10641.98</v>
      </c>
      <c r="F6" s="8">
        <v>5036.8100000000004</v>
      </c>
      <c r="G6" s="8">
        <f t="shared" si="0"/>
        <v>280.0521052631579</v>
      </c>
      <c r="H6" s="9">
        <f t="shared" si="0"/>
        <v>4.0214721017793227E-3</v>
      </c>
      <c r="I6" s="9">
        <f t="shared" si="1"/>
        <v>1.2518204294912181E-2</v>
      </c>
      <c r="J6" s="7">
        <v>2017</v>
      </c>
      <c r="K6" s="36">
        <f t="shared" si="2"/>
        <v>28.303138297872337</v>
      </c>
      <c r="L6" s="39">
        <f t="shared" si="3"/>
        <v>1.2978642011308229E-3</v>
      </c>
    </row>
    <row r="7" spans="1:14" x14ac:dyDescent="0.25">
      <c r="A7" s="6" t="s">
        <v>8</v>
      </c>
      <c r="B7" s="7">
        <v>1</v>
      </c>
      <c r="C7" s="23">
        <v>21</v>
      </c>
      <c r="D7" s="8">
        <v>491933.22</v>
      </c>
      <c r="E7" s="8">
        <v>6386.12</v>
      </c>
      <c r="F7" s="8">
        <v>2446.59</v>
      </c>
      <c r="G7" s="8">
        <f t="shared" si="0"/>
        <v>304.10095238095238</v>
      </c>
      <c r="H7" s="9">
        <f t="shared" si="0"/>
        <v>4.9734189530847303E-3</v>
      </c>
      <c r="I7" s="9">
        <f t="shared" si="1"/>
        <v>1.7955099677960353E-2</v>
      </c>
      <c r="J7" s="7">
        <v>2018</v>
      </c>
      <c r="K7" s="36">
        <f t="shared" si="2"/>
        <v>16.984361702127657</v>
      </c>
      <c r="L7" s="39">
        <f t="shared" si="3"/>
        <v>7.311570668380805E-4</v>
      </c>
    </row>
    <row r="8" spans="1:14" x14ac:dyDescent="0.25">
      <c r="A8" s="6" t="s">
        <v>8</v>
      </c>
      <c r="B8" s="7">
        <v>1</v>
      </c>
      <c r="C8" s="23">
        <v>60</v>
      </c>
      <c r="D8" s="8">
        <v>2385077.77</v>
      </c>
      <c r="E8" s="8">
        <v>19464.98</v>
      </c>
      <c r="F8" s="8">
        <v>9941.8799999999992</v>
      </c>
      <c r="G8" s="8">
        <f t="shared" si="0"/>
        <v>324.41633333333334</v>
      </c>
      <c r="H8" s="9">
        <f t="shared" si="0"/>
        <v>4.1683672226755101E-3</v>
      </c>
      <c r="I8" s="9">
        <f t="shared" si="1"/>
        <v>1.2329518294910777E-2</v>
      </c>
      <c r="J8" s="7">
        <v>2018</v>
      </c>
      <c r="K8" s="36">
        <f t="shared" si="2"/>
        <v>51.76856382978724</v>
      </c>
      <c r="L8" s="39">
        <f t="shared" si="3"/>
        <v>2.4342510398867477E-3</v>
      </c>
    </row>
    <row r="9" spans="1:14" x14ac:dyDescent="0.25">
      <c r="A9" s="6" t="s">
        <v>8</v>
      </c>
      <c r="B9" s="7">
        <v>1</v>
      </c>
      <c r="C9" s="23">
        <v>27</v>
      </c>
      <c r="D9" s="8">
        <v>639868.56999999995</v>
      </c>
      <c r="E9" s="8">
        <v>9648</v>
      </c>
      <c r="F9" s="8">
        <v>1061.8399999999999</v>
      </c>
      <c r="G9" s="8">
        <f t="shared" si="0"/>
        <v>357.33333333333331</v>
      </c>
      <c r="H9" s="9">
        <f t="shared" si="0"/>
        <v>1.6594657868568229E-3</v>
      </c>
      <c r="I9" s="9">
        <f t="shared" si="1"/>
        <v>1.6737562215315561E-2</v>
      </c>
      <c r="J9" s="7">
        <v>2016</v>
      </c>
      <c r="K9" s="36">
        <f t="shared" si="2"/>
        <v>25.659574468085108</v>
      </c>
      <c r="L9" s="39">
        <f t="shared" si="3"/>
        <v>8.8654277121123055E-4</v>
      </c>
    </row>
    <row r="10" spans="1:14" x14ac:dyDescent="0.25">
      <c r="A10" s="13" t="s">
        <v>8</v>
      </c>
      <c r="B10" s="7">
        <v>1</v>
      </c>
      <c r="C10" s="23">
        <v>49</v>
      </c>
      <c r="D10" s="8">
        <v>2202561.09</v>
      </c>
      <c r="E10" s="8">
        <v>17755.25</v>
      </c>
      <c r="F10" s="8">
        <v>11886.02</v>
      </c>
      <c r="G10" s="8">
        <f t="shared" si="0"/>
        <v>362.35204081632651</v>
      </c>
      <c r="H10" s="9">
        <f t="shared" si="0"/>
        <v>5.3964541796205079E-3</v>
      </c>
      <c r="I10" s="9">
        <f t="shared" si="1"/>
        <v>1.3457638080767151E-2</v>
      </c>
      <c r="J10" s="7">
        <v>2016</v>
      </c>
      <c r="K10" s="36">
        <f t="shared" si="2"/>
        <v>47.221409574468083</v>
      </c>
      <c r="L10" s="39">
        <f t="shared" si="3"/>
        <v>2.4536551104423891E-3</v>
      </c>
    </row>
    <row r="11" spans="1:14" x14ac:dyDescent="0.25">
      <c r="A11" s="6" t="s">
        <v>8</v>
      </c>
      <c r="B11" s="7">
        <v>1</v>
      </c>
      <c r="C11" s="23">
        <v>8</v>
      </c>
      <c r="D11" s="8">
        <v>163000.45000000001</v>
      </c>
      <c r="E11" s="8">
        <v>2926.8</v>
      </c>
      <c r="F11" s="8">
        <v>1086.98</v>
      </c>
      <c r="G11" s="8">
        <f t="shared" si="0"/>
        <v>365.85</v>
      </c>
      <c r="H11" s="9">
        <f t="shared" si="0"/>
        <v>6.6685705468911283E-3</v>
      </c>
      <c r="I11" s="9">
        <f t="shared" si="1"/>
        <v>2.4624349196581973E-2</v>
      </c>
      <c r="J11" s="7">
        <v>2017</v>
      </c>
      <c r="K11" s="36">
        <f t="shared" si="2"/>
        <v>7.7840425531914894</v>
      </c>
      <c r="L11" s="39">
        <f t="shared" si="3"/>
        <v>3.3225404340608388E-4</v>
      </c>
    </row>
    <row r="12" spans="1:14" x14ac:dyDescent="0.25">
      <c r="A12" s="6" t="s">
        <v>8</v>
      </c>
      <c r="B12" s="7">
        <v>1</v>
      </c>
      <c r="C12" s="23">
        <v>31</v>
      </c>
      <c r="D12" s="8">
        <v>2203082.71</v>
      </c>
      <c r="E12" s="8">
        <f>13428.8+3048.96</f>
        <v>16477.759999999998</v>
      </c>
      <c r="F12" s="8">
        <v>12837.96</v>
      </c>
      <c r="G12" s="8">
        <f t="shared" si="0"/>
        <v>531.54064516129029</v>
      </c>
      <c r="H12" s="9">
        <f t="shared" si="0"/>
        <v>5.8272710060894625E-3</v>
      </c>
      <c r="I12" s="9">
        <f t="shared" si="1"/>
        <v>1.330668152717698E-2</v>
      </c>
      <c r="J12" s="7">
        <v>2016</v>
      </c>
      <c r="K12" s="36">
        <f>(C12/$C$14)*G12</f>
        <v>43.82382978723404</v>
      </c>
      <c r="L12" s="39">
        <f t="shared" si="3"/>
        <v>2.4267066220272659E-3</v>
      </c>
    </row>
    <row r="13" spans="1:14" x14ac:dyDescent="0.25">
      <c r="A13" s="6" t="s">
        <v>8</v>
      </c>
      <c r="B13" s="7">
        <v>1</v>
      </c>
      <c r="C13" s="23">
        <v>14</v>
      </c>
      <c r="D13" s="8">
        <v>827058.88</v>
      </c>
      <c r="E13" s="8">
        <f>4463.65+3615</f>
        <v>8078.65</v>
      </c>
      <c r="F13" s="8">
        <v>5191.8100000000004</v>
      </c>
      <c r="G13" s="8">
        <f t="shared" si="0"/>
        <v>577.04642857142858</v>
      </c>
      <c r="H13" s="9">
        <f t="shared" si="0"/>
        <v>6.2774369824794103E-3</v>
      </c>
      <c r="I13" s="9">
        <f t="shared" si="1"/>
        <v>1.6045363058069095E-2</v>
      </c>
      <c r="J13" s="7">
        <v>2016</v>
      </c>
      <c r="K13" s="36">
        <f>(C13/$C$14)*G13</f>
        <v>21.485771276595745</v>
      </c>
      <c r="L13" s="39">
        <f t="shared" si="3"/>
        <v>1.0985066428301252E-3</v>
      </c>
    </row>
    <row r="14" spans="1:14" s="29" customFormat="1" ht="15.75" thickBot="1" x14ac:dyDescent="0.3">
      <c r="A14" s="24" t="s">
        <v>45</v>
      </c>
      <c r="B14" s="25">
        <f>SUM(B2:B13)</f>
        <v>12</v>
      </c>
      <c r="C14" s="26">
        <f>SUM(C2:C13)</f>
        <v>376</v>
      </c>
      <c r="D14" s="27">
        <f>SUM(D2:D13)</f>
        <v>12080454.939999999</v>
      </c>
      <c r="E14" s="27">
        <f t="shared" ref="E14:I14" si="4">SUM(E2:E13)</f>
        <v>118093.06</v>
      </c>
      <c r="F14" s="27">
        <f t="shared" si="4"/>
        <v>59007.25</v>
      </c>
      <c r="G14" s="27">
        <f t="shared" si="4"/>
        <v>3973.7319057664763</v>
      </c>
      <c r="H14" s="28">
        <f t="shared" si="4"/>
        <v>6.0080213145007368E-2</v>
      </c>
      <c r="I14" s="28">
        <f t="shared" si="4"/>
        <v>0.22218221358497617</v>
      </c>
      <c r="J14" s="25"/>
      <c r="K14" s="37">
        <f>SUM(K2:K13)</f>
        <v>314.07728723404256</v>
      </c>
      <c r="L14" s="40">
        <f>SUM(L2:L13)</f>
        <v>1.466006958178348E-2</v>
      </c>
      <c r="M14" s="27">
        <f>(C14/$C$132)*K14</f>
        <v>48.142299225438236</v>
      </c>
      <c r="N14" s="28">
        <f>(D14/D$132)*L14</f>
        <v>1.6729774134402297E-3</v>
      </c>
    </row>
    <row r="15" spans="1:14" ht="15.75" thickTop="1" x14ac:dyDescent="0.25">
      <c r="A15" s="6" t="s">
        <v>11</v>
      </c>
      <c r="B15" s="7">
        <v>1</v>
      </c>
      <c r="C15" s="23">
        <v>22</v>
      </c>
      <c r="D15" s="8">
        <v>445019.32</v>
      </c>
      <c r="E15" s="8">
        <v>3814.33</v>
      </c>
      <c r="F15" s="8">
        <v>2790.69</v>
      </c>
      <c r="G15" s="8">
        <f t="shared" si="0"/>
        <v>173.37863636363636</v>
      </c>
      <c r="H15" s="9">
        <f t="shared" si="0"/>
        <v>6.2709412256528544E-3</v>
      </c>
      <c r="I15" s="9">
        <f t="shared" si="1"/>
        <v>1.4842097192544361E-2</v>
      </c>
      <c r="J15" s="7">
        <v>2017</v>
      </c>
      <c r="K15" s="36">
        <f>(C15/$C$28)*G15</f>
        <v>20.730054347826087</v>
      </c>
      <c r="L15" s="39">
        <f>(D15/$D$28)*I15</f>
        <v>7.7905715113755093E-4</v>
      </c>
    </row>
    <row r="16" spans="1:14" x14ac:dyDescent="0.25">
      <c r="A16" s="6" t="s">
        <v>11</v>
      </c>
      <c r="B16" s="7">
        <v>1</v>
      </c>
      <c r="C16" s="23">
        <v>51</v>
      </c>
      <c r="D16" s="8">
        <v>906554.47</v>
      </c>
      <c r="E16" s="8">
        <f>7861.27+2525</f>
        <v>10386.27</v>
      </c>
      <c r="F16" s="8">
        <v>3296.8</v>
      </c>
      <c r="G16" s="8">
        <f t="shared" si="0"/>
        <v>203.65235294117647</v>
      </c>
      <c r="H16" s="9">
        <f t="shared" si="0"/>
        <v>3.6366264897463915E-3</v>
      </c>
      <c r="I16" s="9">
        <f t="shared" si="1"/>
        <v>1.5093489087313198E-2</v>
      </c>
      <c r="J16" s="7">
        <v>2016</v>
      </c>
      <c r="K16" s="36">
        <f t="shared" ref="K16:K27" si="5">(C16/$C$28)*G16</f>
        <v>56.447119565217392</v>
      </c>
      <c r="L16" s="39">
        <f t="shared" ref="L16:L27" si="6">(D16/$D$28)*I16</f>
        <v>1.6139078357091557E-3</v>
      </c>
    </row>
    <row r="17" spans="1:14" x14ac:dyDescent="0.25">
      <c r="A17" s="6" t="s">
        <v>11</v>
      </c>
      <c r="B17" s="7">
        <v>1</v>
      </c>
      <c r="C17" s="23">
        <v>35</v>
      </c>
      <c r="D17" s="8">
        <v>625422.27</v>
      </c>
      <c r="E17" s="8">
        <v>7979.64</v>
      </c>
      <c r="F17" s="8">
        <v>2606.6</v>
      </c>
      <c r="G17" s="8">
        <f t="shared" si="0"/>
        <v>227.98971428571429</v>
      </c>
      <c r="H17" s="9">
        <f t="shared" si="0"/>
        <v>4.1677441386920866E-3</v>
      </c>
      <c r="I17" s="9">
        <f t="shared" si="1"/>
        <v>1.6926547882600982E-2</v>
      </c>
      <c r="J17" s="7">
        <v>2016</v>
      </c>
      <c r="K17" s="36">
        <f t="shared" si="5"/>
        <v>43.36760869565218</v>
      </c>
      <c r="L17" s="39">
        <f t="shared" si="6"/>
        <v>1.248639061752786E-3</v>
      </c>
    </row>
    <row r="18" spans="1:14" x14ac:dyDescent="0.25">
      <c r="A18" s="6" t="s">
        <v>11</v>
      </c>
      <c r="B18" s="7">
        <v>1</v>
      </c>
      <c r="C18" s="23">
        <v>15</v>
      </c>
      <c r="D18" s="8">
        <v>359406.58</v>
      </c>
      <c r="E18" s="8">
        <f>3639.66+800</f>
        <v>4439.66</v>
      </c>
      <c r="F18" s="8">
        <v>1825.38</v>
      </c>
      <c r="G18" s="8">
        <f t="shared" si="0"/>
        <v>295.97733333333332</v>
      </c>
      <c r="H18" s="9">
        <f t="shared" si="0"/>
        <v>5.0788719561005256E-3</v>
      </c>
      <c r="I18" s="9">
        <f t="shared" si="1"/>
        <v>1.7431622982528587E-2</v>
      </c>
      <c r="J18" s="7">
        <v>2016</v>
      </c>
      <c r="K18" s="36">
        <f t="shared" si="5"/>
        <v>24.128586956521737</v>
      </c>
      <c r="L18" s="39">
        <f t="shared" si="6"/>
        <v>7.3895676533345875E-4</v>
      </c>
    </row>
    <row r="19" spans="1:14" x14ac:dyDescent="0.25">
      <c r="A19" s="6" t="s">
        <v>11</v>
      </c>
      <c r="B19" s="7">
        <v>1</v>
      </c>
      <c r="C19" s="23">
        <v>10</v>
      </c>
      <c r="D19" s="8">
        <v>209580</v>
      </c>
      <c r="E19" s="8">
        <v>4755.38</v>
      </c>
      <c r="F19" s="8">
        <v>727.84</v>
      </c>
      <c r="G19" s="8">
        <f t="shared" si="0"/>
        <v>475.53800000000001</v>
      </c>
      <c r="H19" s="9">
        <f t="shared" si="0"/>
        <v>3.4728504628304228E-3</v>
      </c>
      <c r="I19" s="9">
        <f t="shared" si="1"/>
        <v>2.6162897223017463E-2</v>
      </c>
      <c r="J19" s="7">
        <v>2018</v>
      </c>
      <c r="K19" s="36">
        <f t="shared" si="5"/>
        <v>25.844456521739129</v>
      </c>
      <c r="L19" s="39">
        <f t="shared" si="6"/>
        <v>6.4674168318346373E-4</v>
      </c>
    </row>
    <row r="20" spans="1:14" x14ac:dyDescent="0.25">
      <c r="A20" s="6" t="s">
        <v>11</v>
      </c>
      <c r="B20" s="7">
        <v>1</v>
      </c>
      <c r="C20" s="23">
        <v>7</v>
      </c>
      <c r="D20" s="8">
        <v>80629.429999999993</v>
      </c>
      <c r="E20" s="8">
        <v>3614.42</v>
      </c>
      <c r="F20" s="8">
        <v>266.77999999999997</v>
      </c>
      <c r="G20" s="8">
        <f t="shared" si="0"/>
        <v>516.34571428571428</v>
      </c>
      <c r="H20" s="9">
        <f t="shared" si="0"/>
        <v>3.3087174248906384E-3</v>
      </c>
      <c r="I20" s="9">
        <f t="shared" si="1"/>
        <v>4.8136269845886301E-2</v>
      </c>
      <c r="J20" s="7">
        <v>2018</v>
      </c>
      <c r="K20" s="36">
        <f t="shared" si="5"/>
        <v>19.643586956521741</v>
      </c>
      <c r="L20" s="39">
        <f t="shared" si="6"/>
        <v>4.5778462669228295E-4</v>
      </c>
    </row>
    <row r="21" spans="1:14" x14ac:dyDescent="0.25">
      <c r="A21" s="6" t="s">
        <v>11</v>
      </c>
      <c r="B21" s="7">
        <v>1</v>
      </c>
      <c r="C21" s="23">
        <v>8</v>
      </c>
      <c r="D21" s="8">
        <v>275951.83</v>
      </c>
      <c r="E21" s="8">
        <v>5039.57</v>
      </c>
      <c r="F21" s="8">
        <v>1321.57</v>
      </c>
      <c r="G21" s="8">
        <f t="shared" si="0"/>
        <v>629.94624999999996</v>
      </c>
      <c r="H21" s="9">
        <f t="shared" si="0"/>
        <v>4.7891329439634445E-3</v>
      </c>
      <c r="I21" s="9">
        <f t="shared" si="1"/>
        <v>2.3051631873577352E-2</v>
      </c>
      <c r="J21" s="7">
        <v>2016</v>
      </c>
      <c r="K21" s="36">
        <f t="shared" si="5"/>
        <v>27.388967391304345</v>
      </c>
      <c r="L21" s="39">
        <f t="shared" si="6"/>
        <v>7.5029168819884268E-4</v>
      </c>
    </row>
    <row r="22" spans="1:14" x14ac:dyDescent="0.25">
      <c r="A22" s="6" t="s">
        <v>11</v>
      </c>
      <c r="B22" s="7">
        <v>1</v>
      </c>
      <c r="C22" s="23">
        <v>6</v>
      </c>
      <c r="D22" s="8">
        <v>282124.12</v>
      </c>
      <c r="E22" s="8">
        <f>2651.64+1500</f>
        <v>4151.6399999999994</v>
      </c>
      <c r="F22" s="8">
        <v>1255.52</v>
      </c>
      <c r="G22" s="8">
        <f t="shared" si="0"/>
        <v>691.93999999999994</v>
      </c>
      <c r="H22" s="9">
        <f t="shared" si="0"/>
        <v>4.450239844788882E-3</v>
      </c>
      <c r="I22" s="9">
        <f t="shared" si="1"/>
        <v>1.9165890530735197E-2</v>
      </c>
      <c r="J22" s="7">
        <v>2016</v>
      </c>
      <c r="K22" s="36">
        <f t="shared" si="5"/>
        <v>22.563260869565216</v>
      </c>
      <c r="L22" s="39">
        <f t="shared" si="6"/>
        <v>6.3777046327564784E-4</v>
      </c>
    </row>
    <row r="23" spans="1:14" x14ac:dyDescent="0.25">
      <c r="A23" s="6" t="s">
        <v>11</v>
      </c>
      <c r="B23" s="7">
        <v>1</v>
      </c>
      <c r="C23" s="23">
        <v>10</v>
      </c>
      <c r="D23" s="8">
        <v>517949</v>
      </c>
      <c r="E23" s="8">
        <v>6997.44</v>
      </c>
      <c r="F23" s="8">
        <v>2074.3000000000002</v>
      </c>
      <c r="G23" s="8">
        <f t="shared" si="0"/>
        <v>699.74399999999991</v>
      </c>
      <c r="H23" s="9">
        <f t="shared" si="0"/>
        <v>4.0048344528129222E-3</v>
      </c>
      <c r="I23" s="9">
        <f t="shared" si="1"/>
        <v>1.7514736006826927E-2</v>
      </c>
      <c r="J23" s="7">
        <v>2018</v>
      </c>
      <c r="K23" s="36">
        <f t="shared" si="5"/>
        <v>38.029565217391301</v>
      </c>
      <c r="L23" s="39">
        <f t="shared" si="6"/>
        <v>1.0700049235673119E-3</v>
      </c>
    </row>
    <row r="24" spans="1:14" x14ac:dyDescent="0.25">
      <c r="A24" s="6" t="s">
        <v>11</v>
      </c>
      <c r="B24" s="7">
        <v>1</v>
      </c>
      <c r="C24" s="23">
        <v>3</v>
      </c>
      <c r="D24" s="8">
        <v>217252.97</v>
      </c>
      <c r="E24" s="8">
        <v>3072.58</v>
      </c>
      <c r="F24" s="8">
        <v>710.83</v>
      </c>
      <c r="G24" s="8">
        <f t="shared" si="0"/>
        <v>1024.1933333333334</v>
      </c>
      <c r="H24" s="9">
        <f t="shared" si="0"/>
        <v>3.2719000343240418E-3</v>
      </c>
      <c r="I24" s="9">
        <f t="shared" si="1"/>
        <v>1.7414767678434959E-2</v>
      </c>
      <c r="J24" s="7">
        <v>2017</v>
      </c>
      <c r="K24" s="36">
        <f t="shared" si="5"/>
        <v>16.698804347826087</v>
      </c>
      <c r="L24" s="39">
        <f t="shared" si="6"/>
        <v>4.4625036959544727E-4</v>
      </c>
    </row>
    <row r="25" spans="1:14" x14ac:dyDescent="0.25">
      <c r="A25" s="6" t="s">
        <v>11</v>
      </c>
      <c r="B25" s="7">
        <v>1</v>
      </c>
      <c r="C25" s="23">
        <v>5</v>
      </c>
      <c r="D25" s="8">
        <v>1167452</v>
      </c>
      <c r="E25" s="8">
        <v>5861.08</v>
      </c>
      <c r="F25" s="8">
        <v>3063.04</v>
      </c>
      <c r="G25" s="8">
        <f t="shared" si="0"/>
        <v>1172.2159999999999</v>
      </c>
      <c r="H25" s="9">
        <f t="shared" si="0"/>
        <v>2.6236967344267685E-3</v>
      </c>
      <c r="I25" s="9">
        <f t="shared" si="1"/>
        <v>7.6441001428752525E-3</v>
      </c>
      <c r="J25" s="7">
        <v>2017</v>
      </c>
      <c r="K25" s="36">
        <f t="shared" si="5"/>
        <v>31.853695652173908</v>
      </c>
      <c r="L25" s="39">
        <f t="shared" si="6"/>
        <v>1.0525932553738884E-3</v>
      </c>
    </row>
    <row r="26" spans="1:14" x14ac:dyDescent="0.25">
      <c r="A26" s="6" t="s">
        <v>11</v>
      </c>
      <c r="B26" s="7">
        <v>1</v>
      </c>
      <c r="C26" s="23">
        <v>3</v>
      </c>
      <c r="D26" s="8">
        <v>265418.68</v>
      </c>
      <c r="E26" s="8">
        <v>3625.22</v>
      </c>
      <c r="F26" s="8">
        <v>1141.01</v>
      </c>
      <c r="G26" s="8">
        <f t="shared" si="0"/>
        <v>1208.4066666666665</v>
      </c>
      <c r="H26" s="9">
        <f t="shared" si="0"/>
        <v>4.2989061659111562E-3</v>
      </c>
      <c r="I26" s="9">
        <f t="shared" si="1"/>
        <v>1.7957402244634778E-2</v>
      </c>
      <c r="J26" s="7">
        <v>2017</v>
      </c>
      <c r="K26" s="36">
        <f t="shared" si="5"/>
        <v>19.702282608695651</v>
      </c>
      <c r="L26" s="39">
        <f t="shared" si="6"/>
        <v>5.6217325087075127E-4</v>
      </c>
    </row>
    <row r="27" spans="1:14" x14ac:dyDescent="0.25">
      <c r="A27" s="6" t="s">
        <v>11</v>
      </c>
      <c r="B27" s="7">
        <v>1</v>
      </c>
      <c r="C27" s="23">
        <v>9</v>
      </c>
      <c r="D27" s="8">
        <v>3125462</v>
      </c>
      <c r="E27" s="8">
        <v>28711.52</v>
      </c>
      <c r="F27" s="8">
        <v>18494.240000000002</v>
      </c>
      <c r="G27" s="8">
        <f t="shared" si="0"/>
        <v>3190.1688888888889</v>
      </c>
      <c r="H27" s="9">
        <f t="shared" si="0"/>
        <v>5.9172819890307418E-3</v>
      </c>
      <c r="I27" s="9">
        <f t="shared" si="1"/>
        <v>1.5103610282255871E-2</v>
      </c>
      <c r="J27" s="7">
        <v>2017</v>
      </c>
      <c r="K27" s="36">
        <f t="shared" si="5"/>
        <v>156.04086956521741</v>
      </c>
      <c r="L27" s="39">
        <f t="shared" si="6"/>
        <v>5.5678839583957283E-3</v>
      </c>
    </row>
    <row r="28" spans="1:14" s="29" customFormat="1" ht="15.75" thickBot="1" x14ac:dyDescent="0.3">
      <c r="B28" s="25">
        <f>SUM(B15:B27)</f>
        <v>13</v>
      </c>
      <c r="C28" s="26">
        <f>SUM(C15:C27)</f>
        <v>184</v>
      </c>
      <c r="D28" s="27">
        <f>SUM(D15:D27)</f>
        <v>8478222.6699999999</v>
      </c>
      <c r="E28" s="27">
        <f t="shared" ref="E28:I28" si="7">SUM(E15:E27)</f>
        <v>92448.750000000015</v>
      </c>
      <c r="F28" s="27">
        <f t="shared" si="7"/>
        <v>39574.600000000006</v>
      </c>
      <c r="G28" s="27">
        <f t="shared" si="7"/>
        <v>10509.496890098464</v>
      </c>
      <c r="H28" s="28">
        <f t="shared" si="7"/>
        <v>5.5291743863170886E-2</v>
      </c>
      <c r="I28" s="28">
        <f t="shared" si="7"/>
        <v>0.25644506297323122</v>
      </c>
      <c r="J28" s="25"/>
      <c r="K28" s="37">
        <f>SUM(K15:K27)</f>
        <v>502.43885869565213</v>
      </c>
      <c r="L28" s="40">
        <f>SUM(L15:L27)</f>
        <v>1.5572055033086315E-2</v>
      </c>
      <c r="M28" s="27">
        <f>(C28/$C$132)*K28</f>
        <v>37.688035059111293</v>
      </c>
      <c r="N28" s="28">
        <f>(D28/D$132)*L28</f>
        <v>1.2471580800548243E-3</v>
      </c>
    </row>
    <row r="29" spans="1:14" ht="15.75" thickTop="1" x14ac:dyDescent="0.25">
      <c r="A29" s="6" t="s">
        <v>19</v>
      </c>
      <c r="B29" s="7">
        <v>1</v>
      </c>
      <c r="C29" s="23">
        <v>47</v>
      </c>
      <c r="D29" s="8">
        <v>784420.38</v>
      </c>
      <c r="E29" s="12">
        <v>13723.51</v>
      </c>
      <c r="F29" s="8">
        <v>2297.66</v>
      </c>
      <c r="G29" s="8">
        <f t="shared" si="0"/>
        <v>291.9895744680851</v>
      </c>
      <c r="H29" s="9">
        <f t="shared" si="0"/>
        <v>2.9291181853281271E-3</v>
      </c>
      <c r="I29" s="9">
        <f t="shared" si="1"/>
        <v>2.0424214373420537E-2</v>
      </c>
      <c r="J29" s="7">
        <v>2017</v>
      </c>
    </row>
    <row r="30" spans="1:14" s="29" customFormat="1" ht="15.75" thickBot="1" x14ac:dyDescent="0.3">
      <c r="B30" s="25">
        <v>1</v>
      </c>
      <c r="C30" s="26">
        <f>SUM(C29)</f>
        <v>47</v>
      </c>
      <c r="D30" s="27">
        <f>SUM(D29)</f>
        <v>784420.38</v>
      </c>
      <c r="E30" s="27">
        <f t="shared" ref="E30:I30" si="8">SUM(E29)</f>
        <v>13723.51</v>
      </c>
      <c r="F30" s="27">
        <f t="shared" si="8"/>
        <v>2297.66</v>
      </c>
      <c r="G30" s="27">
        <f t="shared" si="8"/>
        <v>291.9895744680851</v>
      </c>
      <c r="H30" s="28">
        <f t="shared" si="8"/>
        <v>2.9291181853281271E-3</v>
      </c>
      <c r="I30" s="28">
        <f t="shared" si="8"/>
        <v>2.0424214373420537E-2</v>
      </c>
      <c r="J30" s="25"/>
      <c r="K30" s="37">
        <f>G30</f>
        <v>291.9895744680851</v>
      </c>
      <c r="L30" s="40">
        <f>I30</f>
        <v>2.0424214373420537E-2</v>
      </c>
      <c r="M30" s="27">
        <f>(C30/$C$132)*K30</f>
        <v>5.5945821443130859</v>
      </c>
      <c r="N30" s="28">
        <f>(D30/D$132)*L30</f>
        <v>1.5134392224884423E-4</v>
      </c>
    </row>
    <row r="31" spans="1:14" ht="15.75" thickTop="1" x14ac:dyDescent="0.25">
      <c r="A31" s="6" t="s">
        <v>14</v>
      </c>
      <c r="B31" s="7">
        <v>1</v>
      </c>
      <c r="C31" s="23">
        <v>42</v>
      </c>
      <c r="D31" s="8">
        <v>690821.63</v>
      </c>
      <c r="E31" s="8">
        <v>9063.74</v>
      </c>
      <c r="F31" s="8">
        <v>2872.19</v>
      </c>
      <c r="G31" s="8">
        <f t="shared" si="0"/>
        <v>215.80333333333334</v>
      </c>
      <c r="H31" s="9">
        <f t="shared" si="0"/>
        <v>4.1576434136840791E-3</v>
      </c>
      <c r="I31" s="9">
        <f t="shared" si="1"/>
        <v>1.727787533230539E-2</v>
      </c>
      <c r="J31" s="7">
        <v>2018</v>
      </c>
      <c r="K31" s="36">
        <f>(C31/$C$35)*G31</f>
        <v>109.20168674698795</v>
      </c>
      <c r="L31" s="39">
        <f>(D31/$D$35)*I31</f>
        <v>4.095792121628335E-3</v>
      </c>
    </row>
    <row r="32" spans="1:14" x14ac:dyDescent="0.25">
      <c r="A32" s="6" t="s">
        <v>14</v>
      </c>
      <c r="B32" s="7">
        <v>1</v>
      </c>
      <c r="C32" s="23">
        <v>9</v>
      </c>
      <c r="D32" s="8">
        <v>109116.8</v>
      </c>
      <c r="E32" s="8">
        <v>2284.77</v>
      </c>
      <c r="F32" s="8">
        <v>780.33</v>
      </c>
      <c r="G32" s="8">
        <f t="shared" si="0"/>
        <v>253.86333333333334</v>
      </c>
      <c r="H32" s="9">
        <f t="shared" si="0"/>
        <v>7.151327751546966E-3</v>
      </c>
      <c r="I32" s="9">
        <f t="shared" si="1"/>
        <v>2.8090083286899908E-2</v>
      </c>
      <c r="J32" s="7">
        <v>2018</v>
      </c>
      <c r="K32" s="36">
        <f t="shared" ref="K32:K34" si="9">(C32/$C$35)*G32</f>
        <v>27.527349397590363</v>
      </c>
      <c r="L32" s="39">
        <f t="shared" ref="L32:L34" si="10">(D32/$D$35)*I32</f>
        <v>1.0517833492658729E-3</v>
      </c>
    </row>
    <row r="33" spans="1:14" x14ac:dyDescent="0.25">
      <c r="A33" s="6" t="s">
        <v>14</v>
      </c>
      <c r="B33" s="7">
        <v>1</v>
      </c>
      <c r="C33" s="23">
        <v>30</v>
      </c>
      <c r="D33" s="8">
        <v>1830504.45</v>
      </c>
      <c r="E33" s="8">
        <v>16493.009999999998</v>
      </c>
      <c r="F33" s="8">
        <v>10699.89</v>
      </c>
      <c r="G33" s="8">
        <f t="shared" si="0"/>
        <v>549.76699999999994</v>
      </c>
      <c r="H33" s="9">
        <f t="shared" si="0"/>
        <v>5.8453231293701582E-3</v>
      </c>
      <c r="I33" s="9">
        <f t="shared" si="1"/>
        <v>1.4855413216832113E-2</v>
      </c>
      <c r="J33" s="7">
        <v>2016</v>
      </c>
      <c r="K33" s="36">
        <f t="shared" si="9"/>
        <v>198.71096385542165</v>
      </c>
      <c r="L33" s="39">
        <f t="shared" si="10"/>
        <v>9.3311929262510033E-3</v>
      </c>
    </row>
    <row r="34" spans="1:14" x14ac:dyDescent="0.25">
      <c r="A34" s="6" t="s">
        <v>14</v>
      </c>
      <c r="B34" s="7">
        <v>1</v>
      </c>
      <c r="C34" s="23">
        <v>2</v>
      </c>
      <c r="D34" s="8">
        <v>283750.43</v>
      </c>
      <c r="E34" s="8">
        <f>2153.89+2166</f>
        <v>4319.8899999999994</v>
      </c>
      <c r="F34" s="8">
        <v>1839.32</v>
      </c>
      <c r="G34" s="8">
        <f t="shared" si="0"/>
        <v>2159.9449999999997</v>
      </c>
      <c r="H34" s="9">
        <f t="shared" si="0"/>
        <v>6.4821751988182012E-3</v>
      </c>
      <c r="I34" s="9">
        <f t="shared" si="1"/>
        <v>2.170643406602062E-2</v>
      </c>
      <c r="J34" s="7">
        <v>2016</v>
      </c>
      <c r="K34" s="36">
        <f t="shared" si="9"/>
        <v>52.046867469879516</v>
      </c>
      <c r="L34" s="39">
        <f t="shared" si="10"/>
        <v>2.1135214259345066E-3</v>
      </c>
    </row>
    <row r="35" spans="1:14" s="29" customFormat="1" ht="15.75" thickBot="1" x14ac:dyDescent="0.3">
      <c r="B35" s="25">
        <f>SUM(B31:B34)</f>
        <v>4</v>
      </c>
      <c r="C35" s="26">
        <f>SUM(C31:C34)</f>
        <v>83</v>
      </c>
      <c r="D35" s="27">
        <f>SUM(D31:D34)</f>
        <v>2914193.31</v>
      </c>
      <c r="E35" s="27">
        <f t="shared" ref="E35:I35" si="11">SUM(E31:E34)</f>
        <v>32161.409999999996</v>
      </c>
      <c r="F35" s="27">
        <f t="shared" si="11"/>
        <v>16191.73</v>
      </c>
      <c r="G35" s="27">
        <f t="shared" si="11"/>
        <v>3179.3786666666665</v>
      </c>
      <c r="H35" s="28">
        <f t="shared" si="11"/>
        <v>2.3636469493419406E-2</v>
      </c>
      <c r="I35" s="28">
        <f t="shared" si="11"/>
        <v>8.1929805902058034E-2</v>
      </c>
      <c r="J35" s="25"/>
      <c r="K35" s="37">
        <f>SUM(K31:K34)</f>
        <v>387.48686746987948</v>
      </c>
      <c r="L35" s="40">
        <f>SUM(L31:L34)</f>
        <v>1.6592289823079719E-2</v>
      </c>
      <c r="M35" s="27">
        <f>(C35/$C$132)*K35</f>
        <v>13.111051773338769</v>
      </c>
      <c r="N35" s="28">
        <f>(D35/D$132)*L35</f>
        <v>4.5676775545403235E-4</v>
      </c>
    </row>
    <row r="36" spans="1:14" ht="15.75" thickTop="1" x14ac:dyDescent="0.25">
      <c r="A36" s="6" t="s">
        <v>9</v>
      </c>
      <c r="B36" s="7">
        <v>1</v>
      </c>
      <c r="C36" s="23">
        <v>82</v>
      </c>
      <c r="D36" s="8">
        <v>3664861</v>
      </c>
      <c r="E36" s="8">
        <v>28061.89</v>
      </c>
      <c r="F36" s="8">
        <v>5639.55</v>
      </c>
      <c r="G36" s="8">
        <f t="shared" si="0"/>
        <v>342.21817073170729</v>
      </c>
      <c r="H36" s="9">
        <f t="shared" si="0"/>
        <v>1.5388168882803468E-3</v>
      </c>
      <c r="I36" s="9">
        <f t="shared" si="1"/>
        <v>9.1958303466352486E-3</v>
      </c>
      <c r="J36" s="7">
        <v>2018</v>
      </c>
      <c r="K36" s="36">
        <f>(C36/$C$41)*G36</f>
        <v>146.1556770833333</v>
      </c>
      <c r="L36" s="39">
        <f>(D36/$D$41)*I36</f>
        <v>2.2984436125970862E-3</v>
      </c>
    </row>
    <row r="37" spans="1:14" x14ac:dyDescent="0.25">
      <c r="A37" s="6" t="s">
        <v>9</v>
      </c>
      <c r="B37" s="7">
        <v>1</v>
      </c>
      <c r="C37" s="23">
        <v>27</v>
      </c>
      <c r="D37" s="8">
        <v>4909205.72</v>
      </c>
      <c r="E37" s="8">
        <v>3827.34</v>
      </c>
      <c r="F37" s="8">
        <v>21591.93</v>
      </c>
      <c r="G37" s="8">
        <f t="shared" si="0"/>
        <v>141.75333333333333</v>
      </c>
      <c r="H37" s="9">
        <f t="shared" si="0"/>
        <v>4.3982532473705342E-3</v>
      </c>
      <c r="I37" s="9">
        <f t="shared" si="1"/>
        <v>5.1778783472940307E-3</v>
      </c>
      <c r="J37" s="7">
        <v>2016</v>
      </c>
      <c r="K37" s="36">
        <f>(C37/$C$41)*G37</f>
        <v>19.9340625</v>
      </c>
      <c r="L37" s="39">
        <f>(D37/$D$41)*I37</f>
        <v>1.7335982904107578E-3</v>
      </c>
    </row>
    <row r="38" spans="1:14" x14ac:dyDescent="0.25">
      <c r="A38" s="6" t="s">
        <v>9</v>
      </c>
      <c r="B38" s="7">
        <v>1</v>
      </c>
      <c r="C38" s="23">
        <v>33</v>
      </c>
      <c r="D38" s="8">
        <v>866729.4</v>
      </c>
      <c r="E38" s="8">
        <v>11554.79</v>
      </c>
      <c r="F38" s="8">
        <v>5001.8500000000004</v>
      </c>
      <c r="G38" s="8">
        <f t="shared" ref="G38:H78" si="12">E38/C38</f>
        <v>350.14515151515155</v>
      </c>
      <c r="H38" s="9">
        <f t="shared" si="12"/>
        <v>5.7709476567888432E-3</v>
      </c>
      <c r="I38" s="9">
        <f t="shared" si="1"/>
        <v>1.9102432662374207E-2</v>
      </c>
      <c r="J38" s="7">
        <v>2017</v>
      </c>
      <c r="K38" s="36">
        <f>(C38/$C$41)*G38</f>
        <v>60.181197916666676</v>
      </c>
      <c r="L38" s="39">
        <f>(D38/$D$41)*I38</f>
        <v>1.1291655031378308E-3</v>
      </c>
    </row>
    <row r="39" spans="1:14" x14ac:dyDescent="0.25">
      <c r="A39" s="6" t="s">
        <v>9</v>
      </c>
      <c r="B39" s="7">
        <v>1</v>
      </c>
      <c r="C39" s="23">
        <v>34</v>
      </c>
      <c r="D39" s="8">
        <v>3248278</v>
      </c>
      <c r="E39" s="8">
        <v>15331.76</v>
      </c>
      <c r="F39" s="8">
        <v>9448.2999999999993</v>
      </c>
      <c r="G39" s="8">
        <f t="shared" si="12"/>
        <v>450.93411764705883</v>
      </c>
      <c r="H39" s="9">
        <f t="shared" si="12"/>
        <v>2.90871039978721E-3</v>
      </c>
      <c r="I39" s="9">
        <f t="shared" si="1"/>
        <v>7.6286758707228867E-3</v>
      </c>
      <c r="J39" s="7">
        <v>2018</v>
      </c>
      <c r="K39" s="36">
        <f>(C39/$C$41)*G39</f>
        <v>79.852916666666673</v>
      </c>
      <c r="L39" s="39">
        <f>(D39/$D$41)*I39</f>
        <v>1.6900040659026004E-3</v>
      </c>
    </row>
    <row r="40" spans="1:14" x14ac:dyDescent="0.25">
      <c r="A40" s="6" t="s">
        <v>9</v>
      </c>
      <c r="B40" s="7">
        <v>1</v>
      </c>
      <c r="C40" s="23">
        <v>16</v>
      </c>
      <c r="D40" s="8">
        <v>1973648</v>
      </c>
      <c r="E40" s="8">
        <v>18054.849999999999</v>
      </c>
      <c r="F40" s="8">
        <v>7908.78</v>
      </c>
      <c r="G40" s="8">
        <f t="shared" si="12"/>
        <v>1128.4281249999999</v>
      </c>
      <c r="H40" s="9">
        <f t="shared" si="12"/>
        <v>4.0071887185556898E-3</v>
      </c>
      <c r="I40" s="9">
        <f t="shared" si="1"/>
        <v>1.3155147219767658E-2</v>
      </c>
      <c r="J40" s="7">
        <v>2018</v>
      </c>
      <c r="K40" s="36">
        <f>(C40/$C$41)*G40</f>
        <v>94.035677083333326</v>
      </c>
      <c r="L40" s="39">
        <f>(D40/$D$41)*I40</f>
        <v>1.7707237297081096E-3</v>
      </c>
    </row>
    <row r="41" spans="1:14" s="29" customFormat="1" ht="15.75" thickBot="1" x14ac:dyDescent="0.3">
      <c r="B41" s="25">
        <f>SUM(B36:B40)</f>
        <v>5</v>
      </c>
      <c r="C41" s="26">
        <f>SUM(C36:C40)</f>
        <v>192</v>
      </c>
      <c r="D41" s="27">
        <f>SUM(D36:D40)</f>
        <v>14662722.119999999</v>
      </c>
      <c r="E41" s="27">
        <f t="shared" ref="E41:I41" si="13">SUM(E36:E40)</f>
        <v>76830.63</v>
      </c>
      <c r="F41" s="27">
        <f t="shared" si="13"/>
        <v>49590.41</v>
      </c>
      <c r="G41" s="27">
        <f t="shared" si="13"/>
        <v>2413.4788982272512</v>
      </c>
      <c r="H41" s="28">
        <f t="shared" si="13"/>
        <v>1.8623916910782624E-2</v>
      </c>
      <c r="I41" s="28">
        <f t="shared" si="13"/>
        <v>5.4259964446794026E-2</v>
      </c>
      <c r="J41" s="25"/>
      <c r="K41" s="37">
        <f>SUM(K36:K40)</f>
        <v>400.15953124999999</v>
      </c>
      <c r="L41" s="40">
        <f>SUM(L36:L40)</f>
        <v>8.6219352017563849E-3</v>
      </c>
      <c r="M41" s="27">
        <f>(C41/$C$132)*K41</f>
        <v>31.321088463106399</v>
      </c>
      <c r="N41" s="28">
        <f>(D41/D$132)*L41</f>
        <v>1.1942358796753311E-3</v>
      </c>
    </row>
    <row r="42" spans="1:14" ht="15.75" thickTop="1" x14ac:dyDescent="0.25">
      <c r="A42" s="6" t="s">
        <v>18</v>
      </c>
      <c r="B42" s="7">
        <v>1</v>
      </c>
      <c r="C42" s="23">
        <v>11</v>
      </c>
      <c r="D42" s="8">
        <v>180128.97</v>
      </c>
      <c r="E42" s="8">
        <v>3507.5</v>
      </c>
      <c r="F42" s="8">
        <v>790.09</v>
      </c>
      <c r="G42" s="8">
        <f t="shared" si="12"/>
        <v>318.86363636363637</v>
      </c>
      <c r="H42" s="9">
        <f t="shared" si="12"/>
        <v>4.3862461435270521E-3</v>
      </c>
      <c r="I42" s="9">
        <f t="shared" si="1"/>
        <v>2.3858405452493289E-2</v>
      </c>
      <c r="J42" s="7">
        <v>2018</v>
      </c>
    </row>
    <row r="43" spans="1:14" s="29" customFormat="1" ht="15.75" thickBot="1" x14ac:dyDescent="0.3">
      <c r="B43" s="25">
        <f>SUM(B42)</f>
        <v>1</v>
      </c>
      <c r="C43" s="26">
        <f>SUM(C42)</f>
        <v>11</v>
      </c>
      <c r="D43" s="27">
        <f>SUM(D42)</f>
        <v>180128.97</v>
      </c>
      <c r="E43" s="27">
        <f t="shared" ref="E43:I43" si="14">SUM(E42)</f>
        <v>3507.5</v>
      </c>
      <c r="F43" s="27">
        <f t="shared" si="14"/>
        <v>790.09</v>
      </c>
      <c r="G43" s="27">
        <f t="shared" si="14"/>
        <v>318.86363636363637</v>
      </c>
      <c r="H43" s="28">
        <f t="shared" si="14"/>
        <v>4.3862461435270521E-3</v>
      </c>
      <c r="I43" s="28">
        <f t="shared" si="14"/>
        <v>2.3858405452493289E-2</v>
      </c>
      <c r="J43" s="25"/>
      <c r="K43" s="37">
        <f>G43</f>
        <v>318.86363636363637</v>
      </c>
      <c r="L43" s="40">
        <f>I43</f>
        <v>2.3858405452493289E-2</v>
      </c>
      <c r="M43" s="27">
        <f>(C43/$C$132)*K43</f>
        <v>1.4298817774154098</v>
      </c>
      <c r="N43" s="28">
        <f>(D43/D$132)*L43</f>
        <v>4.0597167798444842E-5</v>
      </c>
    </row>
    <row r="44" spans="1:14" ht="15.75" thickTop="1" x14ac:dyDescent="0.25">
      <c r="A44" s="6" t="s">
        <v>10</v>
      </c>
      <c r="B44" s="7">
        <v>1</v>
      </c>
      <c r="C44" s="23">
        <v>20</v>
      </c>
      <c r="D44" s="8">
        <v>1200251.33</v>
      </c>
      <c r="E44" s="8">
        <v>23650.25</v>
      </c>
      <c r="F44" s="8">
        <v>4279.33</v>
      </c>
      <c r="G44" s="8">
        <f t="shared" si="12"/>
        <v>1182.5125</v>
      </c>
      <c r="H44" s="9">
        <f t="shared" si="12"/>
        <v>3.5653615980579664E-3</v>
      </c>
      <c r="I44" s="9">
        <f t="shared" si="1"/>
        <v>2.3269776339260546E-2</v>
      </c>
      <c r="J44" s="7">
        <v>2018</v>
      </c>
    </row>
    <row r="45" spans="1:14" s="29" customFormat="1" ht="15.75" thickBot="1" x14ac:dyDescent="0.3">
      <c r="B45" s="25">
        <v>1</v>
      </c>
      <c r="C45" s="26">
        <f>SUM(C44)</f>
        <v>20</v>
      </c>
      <c r="D45" s="27">
        <f>SUM(D44)</f>
        <v>1200251.33</v>
      </c>
      <c r="E45" s="27">
        <f t="shared" ref="E45:I45" si="15">SUM(E44)</f>
        <v>23650.25</v>
      </c>
      <c r="F45" s="27">
        <f t="shared" si="15"/>
        <v>4279.33</v>
      </c>
      <c r="G45" s="27">
        <f t="shared" si="15"/>
        <v>1182.5125</v>
      </c>
      <c r="H45" s="28">
        <f t="shared" si="15"/>
        <v>3.5653615980579664E-3</v>
      </c>
      <c r="I45" s="28">
        <f t="shared" si="15"/>
        <v>2.3269776339260546E-2</v>
      </c>
      <c r="J45" s="25"/>
      <c r="K45" s="37">
        <f>G45</f>
        <v>1182.5125</v>
      </c>
      <c r="L45" s="40">
        <f>I45</f>
        <v>2.3269776339260546E-2</v>
      </c>
      <c r="M45" s="27">
        <f>(C45/$C$132)*K45</f>
        <v>9.6413575214023659</v>
      </c>
      <c r="N45" s="28">
        <f>(D45/D$132)*L45</f>
        <v>2.638366726002455E-4</v>
      </c>
    </row>
    <row r="46" spans="1:14" ht="15.75" thickTop="1" x14ac:dyDescent="0.25">
      <c r="A46" s="6" t="s">
        <v>6</v>
      </c>
      <c r="B46" s="7">
        <v>1</v>
      </c>
      <c r="C46" s="23">
        <v>54</v>
      </c>
      <c r="D46" s="8">
        <v>195255.28</v>
      </c>
      <c r="E46" s="8">
        <v>4327.33</v>
      </c>
      <c r="F46" s="8">
        <v>256.8</v>
      </c>
      <c r="G46" s="8">
        <f t="shared" si="12"/>
        <v>80.135740740740744</v>
      </c>
      <c r="H46" s="9">
        <f t="shared" si="12"/>
        <v>1.3152013097930055E-3</v>
      </c>
      <c r="I46" s="9">
        <f t="shared" si="1"/>
        <v>2.3477623754912032E-2</v>
      </c>
      <c r="J46" s="7">
        <v>2018</v>
      </c>
      <c r="K46" s="36">
        <f>(C46/$C$62)*G46</f>
        <v>8.996528066528068</v>
      </c>
      <c r="L46" s="39">
        <f>(D46/$D$62)*I46</f>
        <v>2.6614470559115669E-4</v>
      </c>
    </row>
    <row r="47" spans="1:14" x14ac:dyDescent="0.25">
      <c r="A47" s="6" t="s">
        <v>6</v>
      </c>
      <c r="B47" s="7">
        <v>1</v>
      </c>
      <c r="C47" s="23">
        <v>35</v>
      </c>
      <c r="D47" s="8">
        <v>460377.2</v>
      </c>
      <c r="E47" s="8">
        <v>6215.09</v>
      </c>
      <c r="F47" s="8">
        <v>2320.44</v>
      </c>
      <c r="G47" s="8">
        <f t="shared" si="12"/>
        <v>177.57400000000001</v>
      </c>
      <c r="H47" s="9">
        <f t="shared" si="12"/>
        <v>5.0403017351858433E-3</v>
      </c>
      <c r="I47" s="9">
        <f t="shared" si="1"/>
        <v>1.8540296956495676E-2</v>
      </c>
      <c r="J47" s="7">
        <v>2018</v>
      </c>
      <c r="K47" s="36">
        <f t="shared" ref="K47:K61" si="16">(C47/$C$62)*G47</f>
        <v>12.921185031185033</v>
      </c>
      <c r="L47" s="39">
        <f t="shared" ref="L47:L61" si="17">(D47/$D$62)*I47</f>
        <v>4.9555447138595235E-4</v>
      </c>
    </row>
    <row r="48" spans="1:14" x14ac:dyDescent="0.25">
      <c r="A48" s="6" t="s">
        <v>6</v>
      </c>
      <c r="B48" s="7">
        <v>1</v>
      </c>
      <c r="C48" s="23">
        <v>18</v>
      </c>
      <c r="D48" s="8">
        <v>79413.679999999993</v>
      </c>
      <c r="E48" s="8">
        <f>1072.08+2370</f>
        <v>3442.08</v>
      </c>
      <c r="F48" s="8">
        <v>377.42</v>
      </c>
      <c r="G48" s="8">
        <f t="shared" si="12"/>
        <v>191.22666666666666</v>
      </c>
      <c r="H48" s="9">
        <f t="shared" si="12"/>
        <v>4.7525816710672526E-3</v>
      </c>
      <c r="I48" s="9">
        <f t="shared" si="1"/>
        <v>4.8096247397173893E-2</v>
      </c>
      <c r="J48" s="7">
        <v>2016</v>
      </c>
      <c r="K48" s="36">
        <f t="shared" si="16"/>
        <v>7.1560914760914764</v>
      </c>
      <c r="L48" s="39">
        <f t="shared" si="17"/>
        <v>2.2175193613737455E-4</v>
      </c>
    </row>
    <row r="49" spans="1:14" x14ac:dyDescent="0.25">
      <c r="A49" s="6" t="s">
        <v>6</v>
      </c>
      <c r="B49" s="7">
        <v>1</v>
      </c>
      <c r="C49" s="23">
        <v>58</v>
      </c>
      <c r="D49" s="8">
        <v>1274267.4099999999</v>
      </c>
      <c r="E49" s="8">
        <f>14016.94+2283.93</f>
        <v>16300.87</v>
      </c>
      <c r="F49" s="8">
        <v>5246.84</v>
      </c>
      <c r="G49" s="8">
        <f t="shared" si="12"/>
        <v>281.04948275862068</v>
      </c>
      <c r="H49" s="9">
        <f t="shared" si="12"/>
        <v>4.1175344820283842E-3</v>
      </c>
      <c r="I49" s="9">
        <f t="shared" si="1"/>
        <v>1.6909880791819043E-2</v>
      </c>
      <c r="J49" s="7">
        <v>2016</v>
      </c>
      <c r="K49" s="36">
        <f t="shared" si="16"/>
        <v>33.889542619542624</v>
      </c>
      <c r="L49" s="39">
        <f t="shared" si="17"/>
        <v>1.2510135912623818E-3</v>
      </c>
    </row>
    <row r="50" spans="1:14" x14ac:dyDescent="0.25">
      <c r="A50" s="6" t="s">
        <v>6</v>
      </c>
      <c r="B50" s="7">
        <v>1</v>
      </c>
      <c r="C50" s="23">
        <v>88</v>
      </c>
      <c r="D50" s="8">
        <v>2281608.5299999998</v>
      </c>
      <c r="E50" s="8">
        <v>25499.56</v>
      </c>
      <c r="F50" s="8">
        <v>8927.0400000000009</v>
      </c>
      <c r="G50" s="8">
        <f t="shared" si="12"/>
        <v>289.76772727272731</v>
      </c>
      <c r="H50" s="9">
        <f t="shared" si="12"/>
        <v>3.9126080932034395E-3</v>
      </c>
      <c r="I50" s="9">
        <f t="shared" si="1"/>
        <v>1.5088740924368831E-2</v>
      </c>
      <c r="J50" s="7">
        <v>2018</v>
      </c>
      <c r="K50" s="36">
        <f t="shared" si="16"/>
        <v>53.013638253638263</v>
      </c>
      <c r="L50" s="39">
        <f t="shared" si="17"/>
        <v>1.9987341810778743E-3</v>
      </c>
    </row>
    <row r="51" spans="1:14" x14ac:dyDescent="0.25">
      <c r="A51" s="6" t="s">
        <v>6</v>
      </c>
      <c r="B51" s="7">
        <v>1</v>
      </c>
      <c r="C51" s="23">
        <v>50</v>
      </c>
      <c r="D51" s="8">
        <v>1648022.71</v>
      </c>
      <c r="E51" s="8">
        <v>19828.25</v>
      </c>
      <c r="F51" s="8">
        <v>3654.56</v>
      </c>
      <c r="G51" s="8">
        <f t="shared" si="12"/>
        <v>396.565</v>
      </c>
      <c r="H51" s="9">
        <f t="shared" si="12"/>
        <v>2.2175422570481448E-3</v>
      </c>
      <c r="I51" s="9">
        <f t="shared" si="1"/>
        <v>1.4249081555435606E-2</v>
      </c>
      <c r="J51" s="7">
        <v>2017</v>
      </c>
      <c r="K51" s="36">
        <f t="shared" si="16"/>
        <v>41.222972972972975</v>
      </c>
      <c r="L51" s="39">
        <f t="shared" si="17"/>
        <v>1.3633613256829693E-3</v>
      </c>
    </row>
    <row r="52" spans="1:14" x14ac:dyDescent="0.25">
      <c r="A52" s="6" t="s">
        <v>6</v>
      </c>
      <c r="B52" s="7">
        <v>1</v>
      </c>
      <c r="C52" s="23">
        <v>7</v>
      </c>
      <c r="D52" s="8">
        <v>101437.43</v>
      </c>
      <c r="E52" s="8">
        <v>3291</v>
      </c>
      <c r="F52" s="8">
        <v>438.95</v>
      </c>
      <c r="G52" s="8">
        <f t="shared" si="12"/>
        <v>470.14285714285717</v>
      </c>
      <c r="H52" s="9">
        <f t="shared" si="12"/>
        <v>4.327298118653046E-3</v>
      </c>
      <c r="I52" s="9">
        <f t="shared" si="1"/>
        <v>3.6770943427884561E-2</v>
      </c>
      <c r="J52" s="7">
        <v>2016</v>
      </c>
      <c r="K52" s="36">
        <f t="shared" si="16"/>
        <v>6.8419958419958427</v>
      </c>
      <c r="L52" s="39">
        <f t="shared" si="17"/>
        <v>2.1655285618421265E-4</v>
      </c>
    </row>
    <row r="53" spans="1:14" x14ac:dyDescent="0.25">
      <c r="A53" s="6" t="s">
        <v>6</v>
      </c>
      <c r="B53" s="7">
        <v>1</v>
      </c>
      <c r="C53" s="23">
        <v>23</v>
      </c>
      <c r="D53" s="8">
        <v>1161788.75</v>
      </c>
      <c r="E53" s="8">
        <v>11365.2</v>
      </c>
      <c r="F53" s="8">
        <v>3312.19</v>
      </c>
      <c r="G53" s="8">
        <f t="shared" si="12"/>
        <v>494.13913043478266</v>
      </c>
      <c r="H53" s="9">
        <f t="shared" si="12"/>
        <v>2.8509399837104636E-3</v>
      </c>
      <c r="I53" s="9">
        <f t="shared" si="1"/>
        <v>1.2633441320549886E-2</v>
      </c>
      <c r="J53" s="7">
        <v>2018</v>
      </c>
      <c r="K53" s="36">
        <f t="shared" si="16"/>
        <v>23.62827442827443</v>
      </c>
      <c r="L53" s="39">
        <f t="shared" si="17"/>
        <v>8.5213762271065332E-4</v>
      </c>
    </row>
    <row r="54" spans="1:14" x14ac:dyDescent="0.25">
      <c r="A54" s="6" t="s">
        <v>6</v>
      </c>
      <c r="B54" s="7">
        <v>1</v>
      </c>
      <c r="C54" s="23">
        <v>9</v>
      </c>
      <c r="D54" s="8">
        <v>526840.23</v>
      </c>
      <c r="E54" s="8">
        <v>4586.04</v>
      </c>
      <c r="F54" s="8">
        <v>1975.2</v>
      </c>
      <c r="G54" s="8">
        <f t="shared" si="12"/>
        <v>509.56</v>
      </c>
      <c r="H54" s="9">
        <f t="shared" si="12"/>
        <v>3.7491442139868476E-3</v>
      </c>
      <c r="I54" s="9">
        <f t="shared" si="1"/>
        <v>1.2453946426984136E-2</v>
      </c>
      <c r="J54" s="7">
        <v>2016</v>
      </c>
      <c r="K54" s="36">
        <f t="shared" si="16"/>
        <v>9.5343866943866953</v>
      </c>
      <c r="L54" s="39">
        <f t="shared" si="17"/>
        <v>3.8093145004895599E-4</v>
      </c>
    </row>
    <row r="55" spans="1:14" x14ac:dyDescent="0.25">
      <c r="A55" s="6" t="s">
        <v>6</v>
      </c>
      <c r="B55" s="7">
        <v>1</v>
      </c>
      <c r="C55" s="23">
        <v>20</v>
      </c>
      <c r="D55" s="8">
        <v>698895.59</v>
      </c>
      <c r="E55" s="8">
        <v>11601.67</v>
      </c>
      <c r="F55" s="8">
        <v>2694.03</v>
      </c>
      <c r="G55" s="8">
        <f t="shared" si="12"/>
        <v>580.08349999999996</v>
      </c>
      <c r="H55" s="9">
        <f t="shared" si="12"/>
        <v>3.854695949648216E-3</v>
      </c>
      <c r="I55" s="9">
        <f t="shared" si="1"/>
        <v>2.0454700536885632E-2</v>
      </c>
      <c r="J55" s="7">
        <v>2018</v>
      </c>
      <c r="K55" s="36">
        <f t="shared" si="16"/>
        <v>24.119896049896049</v>
      </c>
      <c r="L55" s="39">
        <f t="shared" si="17"/>
        <v>8.299775241364225E-4</v>
      </c>
    </row>
    <row r="56" spans="1:14" x14ac:dyDescent="0.25">
      <c r="A56" s="6" t="s">
        <v>6</v>
      </c>
      <c r="B56" s="7">
        <v>1</v>
      </c>
      <c r="C56" s="23">
        <v>43</v>
      </c>
      <c r="D56" s="8">
        <v>2461400.16</v>
      </c>
      <c r="E56" s="8">
        <v>30037.4</v>
      </c>
      <c r="F56" s="8">
        <v>10363.74</v>
      </c>
      <c r="G56" s="8">
        <f t="shared" si="12"/>
        <v>698.54418604651164</v>
      </c>
      <c r="H56" s="9">
        <f t="shared" si="12"/>
        <v>4.2105059422763661E-3</v>
      </c>
      <c r="I56" s="9">
        <f t="shared" si="1"/>
        <v>1.6413885339147779E-2</v>
      </c>
      <c r="J56" s="7">
        <v>2016</v>
      </c>
      <c r="K56" s="36">
        <f t="shared" si="16"/>
        <v>62.447817047817054</v>
      </c>
      <c r="L56" s="39">
        <f t="shared" si="17"/>
        <v>2.3456030939015913E-3</v>
      </c>
    </row>
    <row r="57" spans="1:14" x14ac:dyDescent="0.25">
      <c r="A57" s="6" t="s">
        <v>6</v>
      </c>
      <c r="B57" s="7">
        <v>1</v>
      </c>
      <c r="C57" s="23">
        <v>25</v>
      </c>
      <c r="D57" s="8">
        <v>1435546.27</v>
      </c>
      <c r="E57" s="8">
        <f>15791.01+2250</f>
        <v>18041.010000000002</v>
      </c>
      <c r="F57" s="8">
        <v>3622.32</v>
      </c>
      <c r="G57" s="8">
        <f t="shared" si="12"/>
        <v>721.64040000000011</v>
      </c>
      <c r="H57" s="9">
        <f t="shared" si="12"/>
        <v>2.5233042471003043E-3</v>
      </c>
      <c r="I57" s="9">
        <f t="shared" si="1"/>
        <v>1.50906525639191E-2</v>
      </c>
      <c r="J57" s="7">
        <v>2016</v>
      </c>
      <c r="K57" s="36">
        <f t="shared" si="16"/>
        <v>37.507297297297306</v>
      </c>
      <c r="L57" s="39">
        <f t="shared" si="17"/>
        <v>1.2577262392153084E-3</v>
      </c>
    </row>
    <row r="58" spans="1:14" x14ac:dyDescent="0.25">
      <c r="A58" s="6" t="s">
        <v>6</v>
      </c>
      <c r="B58" s="7">
        <v>1</v>
      </c>
      <c r="C58" s="23">
        <v>31</v>
      </c>
      <c r="D58" s="8">
        <v>2251360.7599999998</v>
      </c>
      <c r="E58" s="8">
        <v>24438.2</v>
      </c>
      <c r="F58" s="8">
        <v>10781.19</v>
      </c>
      <c r="G58" s="8">
        <f t="shared" si="12"/>
        <v>788.32903225806456</v>
      </c>
      <c r="H58" s="9">
        <f t="shared" si="12"/>
        <v>4.7887438528510205E-3</v>
      </c>
      <c r="I58" s="9">
        <f t="shared" si="1"/>
        <v>1.5643601250294511E-2</v>
      </c>
      <c r="J58" s="7">
        <v>2017</v>
      </c>
      <c r="K58" s="36">
        <f t="shared" si="16"/>
        <v>50.807068607068615</v>
      </c>
      <c r="L58" s="39">
        <f t="shared" si="17"/>
        <v>2.0447618594259163E-3</v>
      </c>
    </row>
    <row r="59" spans="1:14" x14ac:dyDescent="0.25">
      <c r="A59" s="6" t="s">
        <v>6</v>
      </c>
      <c r="B59" s="7">
        <v>1</v>
      </c>
      <c r="C59" s="23">
        <v>13</v>
      </c>
      <c r="D59" s="8">
        <v>1783282.22</v>
      </c>
      <c r="E59" s="8">
        <v>16221.26</v>
      </c>
      <c r="F59" s="8">
        <v>8275.76</v>
      </c>
      <c r="G59" s="8">
        <f t="shared" si="12"/>
        <v>1247.7892307692307</v>
      </c>
      <c r="H59" s="9">
        <f t="shared" si="12"/>
        <v>4.6407460957021149E-3</v>
      </c>
      <c r="I59" s="9">
        <f t="shared" si="1"/>
        <v>1.3737040455660461E-2</v>
      </c>
      <c r="J59" s="7">
        <v>2018</v>
      </c>
      <c r="K59" s="36">
        <f t="shared" si="16"/>
        <v>33.724033264033267</v>
      </c>
      <c r="L59" s="39">
        <f t="shared" si="17"/>
        <v>1.4222441719062672E-3</v>
      </c>
    </row>
    <row r="60" spans="1:14" x14ac:dyDescent="0.25">
      <c r="A60" s="6" t="s">
        <v>6</v>
      </c>
      <c r="B60" s="7">
        <v>1</v>
      </c>
      <c r="C60" s="23">
        <v>5</v>
      </c>
      <c r="D60" s="8">
        <v>678424.07</v>
      </c>
      <c r="E60" s="8">
        <f>4070.54+800+2917</f>
        <v>7787.54</v>
      </c>
      <c r="F60" s="8">
        <v>2158.13</v>
      </c>
      <c r="G60" s="8">
        <f t="shared" si="12"/>
        <v>1557.508</v>
      </c>
      <c r="H60" s="9">
        <f t="shared" si="12"/>
        <v>3.181092911399798E-3</v>
      </c>
      <c r="I60" s="9">
        <f t="shared" si="1"/>
        <v>1.4659960399105535E-2</v>
      </c>
      <c r="J60" s="7">
        <v>2016</v>
      </c>
      <c r="K60" s="36">
        <f t="shared" si="16"/>
        <v>16.190311850311851</v>
      </c>
      <c r="L60" s="39">
        <f t="shared" si="17"/>
        <v>5.7742415988569235E-4</v>
      </c>
    </row>
    <row r="61" spans="1:14" x14ac:dyDescent="0.25">
      <c r="A61" s="6" t="s">
        <v>6</v>
      </c>
      <c r="B61" s="7">
        <v>1</v>
      </c>
      <c r="C61" s="23">
        <v>2</v>
      </c>
      <c r="D61" s="8">
        <v>186281.07</v>
      </c>
      <c r="E61" s="8">
        <v>4009.92</v>
      </c>
      <c r="F61" s="8">
        <v>327.29000000000002</v>
      </c>
      <c r="G61" s="8">
        <f t="shared" si="12"/>
        <v>2004.96</v>
      </c>
      <c r="H61" s="9">
        <f t="shared" si="12"/>
        <v>1.7569686495788328E-3</v>
      </c>
      <c r="I61" s="9">
        <f t="shared" si="1"/>
        <v>2.3283149490176323E-2</v>
      </c>
      <c r="J61" s="7">
        <v>2018</v>
      </c>
      <c r="K61" s="36">
        <f t="shared" si="16"/>
        <v>8.3366320166320165</v>
      </c>
      <c r="L61" s="39">
        <f t="shared" si="17"/>
        <v>2.5180906268736282E-4</v>
      </c>
    </row>
    <row r="62" spans="1:14" s="29" customFormat="1" ht="15.75" thickBot="1" x14ac:dyDescent="0.3">
      <c r="B62" s="25">
        <f>SUM(B46:B61)</f>
        <v>16</v>
      </c>
      <c r="C62" s="26">
        <f>SUM(C46:C61)</f>
        <v>481</v>
      </c>
      <c r="D62" s="27">
        <f>SUM(D46:D61)</f>
        <v>17224201.359999999</v>
      </c>
      <c r="E62" s="27">
        <f t="shared" ref="E62:I62" si="18">SUM(E46:E61)</f>
        <v>206992.42000000004</v>
      </c>
      <c r="F62" s="27">
        <f t="shared" si="18"/>
        <v>64731.9</v>
      </c>
      <c r="G62" s="27">
        <f t="shared" si="18"/>
        <v>10489.014954090202</v>
      </c>
      <c r="H62" s="28">
        <f t="shared" si="18"/>
        <v>5.723920951323308E-2</v>
      </c>
      <c r="I62" s="28">
        <f t="shared" si="18"/>
        <v>0.31750319259081311</v>
      </c>
      <c r="J62" s="25"/>
      <c r="K62" s="37">
        <f>SUM(K46:K61)</f>
        <v>430.33767151767159</v>
      </c>
      <c r="L62" s="40">
        <f>SUM(L46:L61)</f>
        <v>1.5775728251240091E-2</v>
      </c>
      <c r="M62" s="27">
        <f>(C62/$C$132)*K62</f>
        <v>84.383375458622112</v>
      </c>
      <c r="N62" s="28">
        <f>(D62/D$132)*L62</f>
        <v>2.5668427686117851E-3</v>
      </c>
    </row>
    <row r="63" spans="1:14" s="13" customFormat="1" ht="15.75" thickTop="1" x14ac:dyDescent="0.25">
      <c r="A63" s="6" t="s">
        <v>16</v>
      </c>
      <c r="B63" s="7">
        <v>1</v>
      </c>
      <c r="C63" s="23">
        <v>45</v>
      </c>
      <c r="D63" s="8">
        <v>937426.35</v>
      </c>
      <c r="E63" s="8">
        <v>15429.18</v>
      </c>
      <c r="F63" s="8">
        <v>3661.24</v>
      </c>
      <c r="G63" s="8">
        <f t="shared" si="12"/>
        <v>342.87066666666669</v>
      </c>
      <c r="H63" s="9">
        <f t="shared" si="12"/>
        <v>3.9056294929196303E-3</v>
      </c>
      <c r="I63" s="9">
        <f t="shared" si="1"/>
        <v>2.0364714518639249E-2</v>
      </c>
      <c r="J63" s="7">
        <v>2016</v>
      </c>
      <c r="K63" s="36">
        <f>(C63/$C$67)*G63</f>
        <v>167.70847826086958</v>
      </c>
      <c r="L63" s="39">
        <f>(D63/$D$67)*I63</f>
        <v>5.4256913743312655E-3</v>
      </c>
      <c r="M63" s="7"/>
      <c r="N63" s="9"/>
    </row>
    <row r="64" spans="1:14" x14ac:dyDescent="0.25">
      <c r="A64" s="6" t="s">
        <v>16</v>
      </c>
      <c r="B64" s="7">
        <v>1</v>
      </c>
      <c r="C64" s="23">
        <v>32</v>
      </c>
      <c r="D64" s="8">
        <v>984750</v>
      </c>
      <c r="E64" s="8">
        <v>14744.17</v>
      </c>
      <c r="F64" s="8">
        <v>8540</v>
      </c>
      <c r="G64" s="8">
        <f t="shared" si="12"/>
        <v>460.7553125</v>
      </c>
      <c r="H64" s="9">
        <f t="shared" si="12"/>
        <v>8.6722518405686726E-3</v>
      </c>
      <c r="I64" s="9">
        <f t="shared" si="1"/>
        <v>2.3644752475247523E-2</v>
      </c>
      <c r="J64" s="7">
        <v>2016</v>
      </c>
      <c r="K64" s="36">
        <f t="shared" ref="K64:K66" si="19">(C64/$C$67)*G64</f>
        <v>160.26271739130434</v>
      </c>
      <c r="L64" s="39">
        <f t="shared" ref="L64:L66" si="20">(D64/$D$67)*I64</f>
        <v>6.6175977441807381E-3</v>
      </c>
    </row>
    <row r="65" spans="1:14" x14ac:dyDescent="0.25">
      <c r="A65" s="6" t="s">
        <v>16</v>
      </c>
      <c r="B65" s="7">
        <v>1</v>
      </c>
      <c r="C65" s="23">
        <v>4</v>
      </c>
      <c r="D65" s="8">
        <v>30425.67</v>
      </c>
      <c r="E65" s="8">
        <v>2166.39</v>
      </c>
      <c r="F65" s="8">
        <v>225.34</v>
      </c>
      <c r="G65" s="8">
        <f t="shared" si="12"/>
        <v>541.59749999999997</v>
      </c>
      <c r="H65" s="9">
        <f t="shared" si="12"/>
        <v>7.4062461073166183E-3</v>
      </c>
      <c r="I65" s="9">
        <f t="shared" si="1"/>
        <v>7.8608950928607327E-2</v>
      </c>
      <c r="J65" s="7">
        <v>2018</v>
      </c>
      <c r="K65" s="36">
        <f t="shared" si="19"/>
        <v>23.547717391304346</v>
      </c>
      <c r="L65" s="39">
        <f t="shared" si="20"/>
        <v>6.7975397244949675E-4</v>
      </c>
    </row>
    <row r="66" spans="1:14" x14ac:dyDescent="0.25">
      <c r="A66" s="6" t="s">
        <v>16</v>
      </c>
      <c r="B66" s="7">
        <v>1</v>
      </c>
      <c r="C66" s="23">
        <v>11</v>
      </c>
      <c r="D66" s="8">
        <v>1565921</v>
      </c>
      <c r="E66" s="8">
        <v>12968.53</v>
      </c>
      <c r="F66" s="8">
        <v>5875.01</v>
      </c>
      <c r="G66" s="8">
        <f t="shared" si="12"/>
        <v>1178.9572727272728</v>
      </c>
      <c r="H66" s="9">
        <f t="shared" si="12"/>
        <v>3.7517920763563426E-3</v>
      </c>
      <c r="I66" s="9">
        <f t="shared" si="1"/>
        <v>1.2033518932308846E-2</v>
      </c>
      <c r="J66" s="7">
        <v>2016</v>
      </c>
      <c r="K66" s="36">
        <f t="shared" si="19"/>
        <v>140.96228260869566</v>
      </c>
      <c r="L66" s="39">
        <f t="shared" si="20"/>
        <v>5.355525569362341E-3</v>
      </c>
    </row>
    <row r="67" spans="1:14" s="29" customFormat="1" ht="15.75" thickBot="1" x14ac:dyDescent="0.3">
      <c r="B67" s="25">
        <f>SUM(B63:B66)</f>
        <v>4</v>
      </c>
      <c r="C67" s="26">
        <f>SUM(C63:C66)</f>
        <v>92</v>
      </c>
      <c r="D67" s="27">
        <f>SUM(D63:D66)</f>
        <v>3518523.02</v>
      </c>
      <c r="E67" s="27">
        <f t="shared" ref="E67:I67" si="21">SUM(E63:E66)</f>
        <v>45308.27</v>
      </c>
      <c r="F67" s="27">
        <f t="shared" si="21"/>
        <v>18301.59</v>
      </c>
      <c r="G67" s="27">
        <f t="shared" si="21"/>
        <v>2524.1807518939395</v>
      </c>
      <c r="H67" s="28">
        <f t="shared" si="21"/>
        <v>2.3735919517161263E-2</v>
      </c>
      <c r="I67" s="28">
        <f t="shared" si="21"/>
        <v>0.13465193685480295</v>
      </c>
      <c r="J67" s="25"/>
      <c r="K67" s="37">
        <f>SUM(K63:K66)</f>
        <v>492.48119565217394</v>
      </c>
      <c r="L67" s="40">
        <f>SUM(L63:L66)</f>
        <v>1.8078568660323844E-2</v>
      </c>
      <c r="M67" s="27">
        <f>(C67/$C$132)*K67</f>
        <v>18.47055442315532</v>
      </c>
      <c r="N67" s="28">
        <f>(D67/D$132)*L67</f>
        <v>6.008903036482272E-4</v>
      </c>
    </row>
    <row r="68" spans="1:14" ht="15.75" thickTop="1" x14ac:dyDescent="0.25">
      <c r="A68" s="6" t="s">
        <v>22</v>
      </c>
      <c r="B68" s="7">
        <v>1</v>
      </c>
      <c r="C68" s="23">
        <v>4</v>
      </c>
      <c r="D68" s="8">
        <v>305221.88</v>
      </c>
      <c r="E68" s="8">
        <v>5310</v>
      </c>
      <c r="F68" s="8">
        <v>2240.87</v>
      </c>
      <c r="G68" s="8">
        <f t="shared" si="12"/>
        <v>1327.5</v>
      </c>
      <c r="H68" s="9">
        <f t="shared" si="12"/>
        <v>7.3417737941985023E-3</v>
      </c>
      <c r="I68" s="9">
        <f t="shared" si="1"/>
        <v>2.4738953839089122E-2</v>
      </c>
      <c r="J68" s="7">
        <v>2016</v>
      </c>
    </row>
    <row r="69" spans="1:14" s="29" customFormat="1" ht="15.75" thickBot="1" x14ac:dyDescent="0.3">
      <c r="B69" s="25">
        <v>1</v>
      </c>
      <c r="C69" s="26">
        <f>SUM(C68)</f>
        <v>4</v>
      </c>
      <c r="D69" s="27">
        <f>SUM(D68)</f>
        <v>305221.88</v>
      </c>
      <c r="E69" s="27">
        <f t="shared" ref="E69:I69" si="22">SUM(E68)</f>
        <v>5310</v>
      </c>
      <c r="F69" s="27">
        <f t="shared" si="22"/>
        <v>2240.87</v>
      </c>
      <c r="G69" s="27">
        <f t="shared" si="22"/>
        <v>1327.5</v>
      </c>
      <c r="H69" s="28">
        <f t="shared" si="22"/>
        <v>7.3417737941985023E-3</v>
      </c>
      <c r="I69" s="28">
        <f t="shared" si="22"/>
        <v>2.4738953839089122E-2</v>
      </c>
      <c r="J69" s="25"/>
      <c r="K69" s="37">
        <f>G69</f>
        <v>1327.5</v>
      </c>
      <c r="L69" s="40">
        <f>I69</f>
        <v>2.4738953839089122E-2</v>
      </c>
      <c r="M69" s="27">
        <f>(C69/$C$132)*K69</f>
        <v>2.1646962902568285</v>
      </c>
      <c r="N69" s="28">
        <f>(D69/D$132)*L69</f>
        <v>7.132926510305616E-5</v>
      </c>
    </row>
    <row r="70" spans="1:14" ht="15.75" thickTop="1" x14ac:dyDescent="0.25">
      <c r="A70" s="6" t="s">
        <v>17</v>
      </c>
      <c r="B70" s="7">
        <v>1</v>
      </c>
      <c r="C70" s="23">
        <v>8</v>
      </c>
      <c r="D70" s="8">
        <v>1011155.82</v>
      </c>
      <c r="E70" s="8">
        <v>5539.82</v>
      </c>
      <c r="F70" s="8">
        <v>4561.79</v>
      </c>
      <c r="G70" s="8">
        <f t="shared" si="12"/>
        <v>692.47749999999996</v>
      </c>
      <c r="H70" s="9">
        <f t="shared" si="12"/>
        <v>4.5114609536638971E-3</v>
      </c>
      <c r="I70" s="9">
        <f t="shared" si="1"/>
        <v>9.9901615559113335E-3</v>
      </c>
      <c r="J70" s="7">
        <v>2018</v>
      </c>
    </row>
    <row r="71" spans="1:14" s="29" customFormat="1" ht="15.75" thickBot="1" x14ac:dyDescent="0.3">
      <c r="B71" s="25">
        <v>1</v>
      </c>
      <c r="C71" s="26">
        <f>SUM(C70)</f>
        <v>8</v>
      </c>
      <c r="D71" s="27">
        <f>SUM(D70)</f>
        <v>1011155.82</v>
      </c>
      <c r="E71" s="27">
        <f t="shared" ref="E71:I71" si="23">SUM(E70)</f>
        <v>5539.82</v>
      </c>
      <c r="F71" s="27">
        <f t="shared" si="23"/>
        <v>4561.79</v>
      </c>
      <c r="G71" s="27">
        <f t="shared" si="23"/>
        <v>692.47749999999996</v>
      </c>
      <c r="H71" s="28">
        <f t="shared" si="23"/>
        <v>4.5114609536638971E-3</v>
      </c>
      <c r="I71" s="28">
        <f t="shared" si="23"/>
        <v>9.9901615559113335E-3</v>
      </c>
      <c r="J71" s="25"/>
      <c r="K71" s="37">
        <f>G71</f>
        <v>692.47749999999996</v>
      </c>
      <c r="L71" s="40">
        <f>I71</f>
        <v>9.9901615559113335E-3</v>
      </c>
      <c r="M71" s="27">
        <f>(C71/$C$132)*K71</f>
        <v>2.258385650224215</v>
      </c>
      <c r="N71" s="28">
        <f>(D71/D$132)*L71</f>
        <v>9.5424820935558844E-5</v>
      </c>
    </row>
    <row r="72" spans="1:14" ht="15.75" thickTop="1" x14ac:dyDescent="0.25">
      <c r="A72" s="6" t="s">
        <v>15</v>
      </c>
      <c r="B72" s="7">
        <v>1</v>
      </c>
      <c r="C72" s="23">
        <v>28</v>
      </c>
      <c r="D72" s="8">
        <v>482664.59</v>
      </c>
      <c r="E72" s="8">
        <v>8003.81</v>
      </c>
      <c r="F72" s="8">
        <v>1482.17</v>
      </c>
      <c r="G72" s="8">
        <f t="shared" si="12"/>
        <v>285.85035714285715</v>
      </c>
      <c r="H72" s="9">
        <f t="shared" si="12"/>
        <v>3.0708074110014989E-3</v>
      </c>
      <c r="I72" s="9">
        <f t="shared" si="1"/>
        <v>1.9653358038964491E-2</v>
      </c>
      <c r="J72" s="7">
        <v>2018</v>
      </c>
    </row>
    <row r="73" spans="1:14" s="29" customFormat="1" ht="15.75" thickBot="1" x14ac:dyDescent="0.3">
      <c r="B73" s="25">
        <v>1</v>
      </c>
      <c r="C73" s="26">
        <f>SUM(C72)</f>
        <v>28</v>
      </c>
      <c r="D73" s="27">
        <f>SUM(D72)</f>
        <v>482664.59</v>
      </c>
      <c r="E73" s="27">
        <f t="shared" ref="E73:I73" si="24">SUM(E72)</f>
        <v>8003.81</v>
      </c>
      <c r="F73" s="27">
        <f t="shared" si="24"/>
        <v>1482.17</v>
      </c>
      <c r="G73" s="27">
        <f t="shared" si="24"/>
        <v>285.85035714285715</v>
      </c>
      <c r="H73" s="28">
        <f t="shared" si="24"/>
        <v>3.0708074110014989E-3</v>
      </c>
      <c r="I73" s="28">
        <f t="shared" si="24"/>
        <v>1.9653358038964491E-2</v>
      </c>
      <c r="J73" s="25"/>
      <c r="K73" s="37">
        <f>G73</f>
        <v>285.85035714285715</v>
      </c>
      <c r="L73" s="40">
        <f>I73</f>
        <v>1.9653358038964491E-2</v>
      </c>
      <c r="M73" s="27">
        <f>(C73/$C$132)*K73</f>
        <v>3.2628658785161031</v>
      </c>
      <c r="N73" s="28">
        <f>(D73/D$132)*L73</f>
        <v>8.9609274452121256E-5</v>
      </c>
    </row>
    <row r="74" spans="1:14" ht="15.75" thickTop="1" x14ac:dyDescent="0.25">
      <c r="A74" s="6" t="s">
        <v>23</v>
      </c>
      <c r="B74" s="7">
        <v>1</v>
      </c>
      <c r="C74" s="23">
        <v>8</v>
      </c>
      <c r="D74" s="8">
        <v>316534.69</v>
      </c>
      <c r="E74" s="8">
        <v>7428.66</v>
      </c>
      <c r="F74" s="8">
        <v>1670.77</v>
      </c>
      <c r="G74" s="8">
        <f t="shared" si="12"/>
        <v>928.58249999999998</v>
      </c>
      <c r="H74" s="9">
        <f t="shared" si="12"/>
        <v>5.2783156247424258E-3</v>
      </c>
      <c r="I74" s="9">
        <f t="shared" si="1"/>
        <v>2.8747022956630758E-2</v>
      </c>
      <c r="J74" s="7">
        <v>2016</v>
      </c>
    </row>
    <row r="75" spans="1:14" s="29" customFormat="1" ht="15.75" thickBot="1" x14ac:dyDescent="0.3">
      <c r="B75" s="25">
        <v>1</v>
      </c>
      <c r="C75" s="26">
        <f>SUM(C74)</f>
        <v>8</v>
      </c>
      <c r="D75" s="27">
        <f>SUM(D74)</f>
        <v>316534.69</v>
      </c>
      <c r="E75" s="27">
        <f t="shared" ref="E75:I75" si="25">SUM(E74)</f>
        <v>7428.66</v>
      </c>
      <c r="F75" s="27">
        <f t="shared" si="25"/>
        <v>1670.77</v>
      </c>
      <c r="G75" s="27">
        <f t="shared" si="25"/>
        <v>928.58249999999998</v>
      </c>
      <c r="H75" s="28">
        <f t="shared" si="25"/>
        <v>5.2783156247424258E-3</v>
      </c>
      <c r="I75" s="28">
        <f t="shared" si="25"/>
        <v>2.8747022956630758E-2</v>
      </c>
      <c r="J75" s="25"/>
      <c r="K75" s="37">
        <f>G75</f>
        <v>928.58249999999998</v>
      </c>
      <c r="L75" s="40">
        <f>I75</f>
        <v>2.8747022956630758E-2</v>
      </c>
      <c r="M75" s="27">
        <f>(C75/$C$132)*K75</f>
        <v>3.028397880146759</v>
      </c>
      <c r="N75" s="28">
        <f>(D75/D$132)*L75</f>
        <v>8.5957731328535983E-5</v>
      </c>
    </row>
    <row r="76" spans="1:14" ht="15.75" thickTop="1" x14ac:dyDescent="0.25">
      <c r="A76" s="6" t="s">
        <v>13</v>
      </c>
      <c r="B76" s="7">
        <v>1</v>
      </c>
      <c r="C76" s="23">
        <v>26</v>
      </c>
      <c r="D76" s="8">
        <v>217595.51999999999</v>
      </c>
      <c r="E76" s="8">
        <v>4537.6000000000004</v>
      </c>
      <c r="F76" s="8">
        <v>1505.81</v>
      </c>
      <c r="G76" s="8">
        <f t="shared" si="12"/>
        <v>174.52307692307693</v>
      </c>
      <c r="H76" s="9">
        <f t="shared" si="12"/>
        <v>6.920225195812855E-3</v>
      </c>
      <c r="I76" s="9">
        <f t="shared" si="1"/>
        <v>2.777359570638219E-2</v>
      </c>
      <c r="J76" s="7">
        <v>2016</v>
      </c>
      <c r="K76" s="36">
        <f>(C76/$C$80)*G76</f>
        <v>39.80350877192982</v>
      </c>
      <c r="L76" s="39">
        <f>(D76/$D$80)*I76</f>
        <v>2.1011089180741462E-3</v>
      </c>
    </row>
    <row r="77" spans="1:14" x14ac:dyDescent="0.25">
      <c r="A77" s="6" t="s">
        <v>13</v>
      </c>
      <c r="B77" s="7">
        <v>1</v>
      </c>
      <c r="C77" s="23">
        <v>10</v>
      </c>
      <c r="D77" s="8">
        <v>153571.71</v>
      </c>
      <c r="E77" s="8">
        <v>4181.66</v>
      </c>
      <c r="F77" s="8">
        <v>798.87</v>
      </c>
      <c r="G77" s="8">
        <f t="shared" si="12"/>
        <v>418.166</v>
      </c>
      <c r="H77" s="9">
        <f t="shared" si="12"/>
        <v>5.2019346531988215E-3</v>
      </c>
      <c r="I77" s="9">
        <f t="shared" si="1"/>
        <v>3.2431298707294463E-2</v>
      </c>
      <c r="J77" s="7">
        <v>2018</v>
      </c>
      <c r="K77" s="36">
        <f t="shared" ref="K77:K79" si="26">(C77/$C$80)*G77</f>
        <v>36.681228070175436</v>
      </c>
      <c r="L77" s="39">
        <f t="shared" ref="L77:L79" si="27">(D77/$D$80)*I77</f>
        <v>1.7315780328880262E-3</v>
      </c>
    </row>
    <row r="78" spans="1:14" x14ac:dyDescent="0.25">
      <c r="A78" s="6" t="s">
        <v>13</v>
      </c>
      <c r="B78" s="7">
        <v>1</v>
      </c>
      <c r="C78" s="23">
        <v>55</v>
      </c>
      <c r="D78" s="8">
        <v>1531958.06</v>
      </c>
      <c r="E78" s="8">
        <v>33412.49</v>
      </c>
      <c r="F78" s="8">
        <v>7346.16</v>
      </c>
      <c r="G78" s="8">
        <f t="shared" si="12"/>
        <v>607.49981818181811</v>
      </c>
      <c r="H78" s="9">
        <f t="shared" si="12"/>
        <v>4.7952748784780702E-3</v>
      </c>
      <c r="I78" s="9">
        <f t="shared" si="1"/>
        <v>2.6605591278393088E-2</v>
      </c>
      <c r="J78" s="7">
        <v>2017</v>
      </c>
      <c r="K78" s="36">
        <f t="shared" si="26"/>
        <v>293.09201754385964</v>
      </c>
      <c r="L78" s="39">
        <f t="shared" si="27"/>
        <v>1.4170536667818794E-2</v>
      </c>
    </row>
    <row r="79" spans="1:14" x14ac:dyDescent="0.25">
      <c r="A79" s="6" t="s">
        <v>13</v>
      </c>
      <c r="B79" s="7">
        <v>1</v>
      </c>
      <c r="C79" s="23">
        <v>23</v>
      </c>
      <c r="D79" s="8">
        <v>973170.15</v>
      </c>
      <c r="E79" s="8">
        <v>16779.64</v>
      </c>
      <c r="F79" s="8">
        <v>5242.66</v>
      </c>
      <c r="G79" s="8">
        <f t="shared" ref="G79:H119" si="28">E79/C79</f>
        <v>729.54956521739132</v>
      </c>
      <c r="H79" s="9">
        <f t="shared" si="28"/>
        <v>5.3871977063825885E-3</v>
      </c>
      <c r="I79" s="9">
        <f t="shared" ref="I79:I129" si="29">(E79+F79)/D79</f>
        <v>2.2629444604317137E-2</v>
      </c>
      <c r="J79" s="7">
        <v>2016</v>
      </c>
      <c r="K79" s="36">
        <f t="shared" si="26"/>
        <v>147.1898245614035</v>
      </c>
      <c r="L79" s="39">
        <f t="shared" si="27"/>
        <v>7.6564805178705835E-3</v>
      </c>
    </row>
    <row r="80" spans="1:14" s="29" customFormat="1" ht="15.75" thickBot="1" x14ac:dyDescent="0.3">
      <c r="B80" s="25">
        <f>SUM(B76:B79)</f>
        <v>4</v>
      </c>
      <c r="C80" s="26">
        <f>SUM(C76:C79)</f>
        <v>114</v>
      </c>
      <c r="D80" s="27">
        <f>SUM(D76:D79)</f>
        <v>2876295.44</v>
      </c>
      <c r="E80" s="27">
        <f t="shared" ref="E80:I80" si="30">SUM(E76:E79)</f>
        <v>58911.39</v>
      </c>
      <c r="F80" s="27">
        <f t="shared" si="30"/>
        <v>14893.5</v>
      </c>
      <c r="G80" s="27">
        <f t="shared" si="30"/>
        <v>1929.7384603222863</v>
      </c>
      <c r="H80" s="28">
        <f t="shared" si="30"/>
        <v>2.2304632433872335E-2</v>
      </c>
      <c r="I80" s="28">
        <f t="shared" si="30"/>
        <v>0.10943993029638688</v>
      </c>
      <c r="J80" s="25"/>
      <c r="K80" s="37">
        <f>SUM(K76:K79)</f>
        <v>516.76657894736843</v>
      </c>
      <c r="L80" s="40">
        <f>SUM(L76:L79)</f>
        <v>2.565970413665155E-2</v>
      </c>
      <c r="M80" s="27">
        <f>(C80/$C$132)*K80</f>
        <v>24.01605788830004</v>
      </c>
      <c r="N80" s="28">
        <f>(D80/D$132)*L80</f>
        <v>6.9719761626301315E-4</v>
      </c>
    </row>
    <row r="81" spans="1:14" ht="15.75" thickTop="1" x14ac:dyDescent="0.25">
      <c r="A81" s="6" t="s">
        <v>24</v>
      </c>
      <c r="B81" s="7">
        <v>1</v>
      </c>
      <c r="C81" s="23">
        <v>75</v>
      </c>
      <c r="D81" s="8">
        <v>1973594.05</v>
      </c>
      <c r="E81" s="8">
        <f>26991.79+0</f>
        <v>26991.79</v>
      </c>
      <c r="F81" s="8">
        <v>9524.67</v>
      </c>
      <c r="G81" s="8">
        <f t="shared" si="28"/>
        <v>359.89053333333334</v>
      </c>
      <c r="H81" s="9">
        <f t="shared" si="28"/>
        <v>4.8260532605476792E-3</v>
      </c>
      <c r="I81" s="9">
        <f t="shared" si="29"/>
        <v>1.8502518286372012E-2</v>
      </c>
      <c r="J81" s="7">
        <v>2016</v>
      </c>
      <c r="K81" s="36">
        <f>(C81/$C$83)*G81</f>
        <v>221.24418032786886</v>
      </c>
      <c r="L81" s="39">
        <f>(D81/$D$83)*I81</f>
        <v>6.4884814043435664E-3</v>
      </c>
    </row>
    <row r="82" spans="1:14" x14ac:dyDescent="0.25">
      <c r="A82" s="6" t="s">
        <v>24</v>
      </c>
      <c r="B82" s="7">
        <v>1</v>
      </c>
      <c r="C82" s="23">
        <v>47</v>
      </c>
      <c r="D82" s="8">
        <v>3654296.01</v>
      </c>
      <c r="E82" s="8">
        <f>20035.73+3000</f>
        <v>23035.73</v>
      </c>
      <c r="F82" s="8">
        <v>12178.52</v>
      </c>
      <c r="G82" s="8">
        <f t="shared" si="28"/>
        <v>490.12191489361703</v>
      </c>
      <c r="H82" s="9">
        <f t="shared" si="28"/>
        <v>3.3326583195979246E-3</v>
      </c>
      <c r="I82" s="9">
        <f t="shared" si="29"/>
        <v>9.6363977914312431E-3</v>
      </c>
      <c r="J82" s="7">
        <v>2016</v>
      </c>
      <c r="K82" s="36">
        <f>(C82/$C$83)*G82</f>
        <v>188.81745901639343</v>
      </c>
      <c r="L82" s="39">
        <f>(D82/$D$83)*I82</f>
        <v>6.2570962873428988E-3</v>
      </c>
    </row>
    <row r="83" spans="1:14" s="29" customFormat="1" ht="15.75" thickBot="1" x14ac:dyDescent="0.3">
      <c r="B83" s="25">
        <f>SUM(B81:B82)</f>
        <v>2</v>
      </c>
      <c r="C83" s="26">
        <f>SUM(C81:C82)</f>
        <v>122</v>
      </c>
      <c r="D83" s="27">
        <f>SUM(D81:D82)</f>
        <v>5627890.0599999996</v>
      </c>
      <c r="E83" s="27">
        <f t="shared" ref="E83:I83" si="31">SUM(E81:E82)</f>
        <v>50027.520000000004</v>
      </c>
      <c r="F83" s="27">
        <f t="shared" si="31"/>
        <v>21703.190000000002</v>
      </c>
      <c r="G83" s="27">
        <f t="shared" si="31"/>
        <v>850.01244822695037</v>
      </c>
      <c r="H83" s="28">
        <f t="shared" si="31"/>
        <v>8.1587115801456042E-3</v>
      </c>
      <c r="I83" s="28">
        <f t="shared" si="31"/>
        <v>2.8138916077803257E-2</v>
      </c>
      <c r="J83" s="25"/>
      <c r="K83" s="37">
        <f>SUM(K81:K82)</f>
        <v>410.06163934426229</v>
      </c>
      <c r="L83" s="40">
        <f>SUM(L81:L82)</f>
        <v>1.2745577691686466E-2</v>
      </c>
      <c r="M83" s="27">
        <f>(C83/$C$132)*K83</f>
        <v>20.394423155320016</v>
      </c>
      <c r="N83" s="28">
        <f>(D83/D$132)*L83</f>
        <v>6.7760388268112712E-4</v>
      </c>
    </row>
    <row r="84" spans="1:14" ht="15.75" thickTop="1" x14ac:dyDescent="0.25">
      <c r="A84" s="6" t="s">
        <v>25</v>
      </c>
      <c r="B84" s="7">
        <v>1</v>
      </c>
      <c r="C84" s="23">
        <v>15</v>
      </c>
      <c r="D84" s="8">
        <v>843096.6</v>
      </c>
      <c r="E84" s="8">
        <v>2549.09</v>
      </c>
      <c r="F84" s="8">
        <v>3549.11</v>
      </c>
      <c r="G84" s="8">
        <f t="shared" si="28"/>
        <v>169.93933333333334</v>
      </c>
      <c r="H84" s="9">
        <f t="shared" si="28"/>
        <v>4.2096125165253899E-3</v>
      </c>
      <c r="I84" s="9">
        <f t="shared" si="29"/>
        <v>7.2330976070832222E-3</v>
      </c>
      <c r="J84" s="7">
        <v>2016</v>
      </c>
      <c r="K84" s="36">
        <f>(C84/$C$89)*G84</f>
        <v>49.9821568627451</v>
      </c>
      <c r="L84" s="39">
        <f>(D84/$D$89)*I84</f>
        <v>2.3037667190301185E-3</v>
      </c>
    </row>
    <row r="85" spans="1:14" x14ac:dyDescent="0.25">
      <c r="A85" s="6" t="s">
        <v>25</v>
      </c>
      <c r="B85" s="7">
        <v>1</v>
      </c>
      <c r="C85" s="23">
        <v>9</v>
      </c>
      <c r="D85" s="8">
        <v>142487.23000000001</v>
      </c>
      <c r="E85" s="8">
        <v>2063.6799999999998</v>
      </c>
      <c r="F85" s="8">
        <v>696.83</v>
      </c>
      <c r="G85" s="8">
        <f t="shared" si="28"/>
        <v>229.29777777777775</v>
      </c>
      <c r="H85" s="9">
        <f t="shared" si="28"/>
        <v>4.890473342769033E-3</v>
      </c>
      <c r="I85" s="9">
        <f t="shared" si="29"/>
        <v>1.9373736158671901E-2</v>
      </c>
      <c r="J85" s="7">
        <v>2018</v>
      </c>
      <c r="K85" s="36">
        <f t="shared" ref="K85:K88" si="32">(C85/$C$89)*G85</f>
        <v>40.464313725490193</v>
      </c>
      <c r="L85" s="39">
        <f t="shared" ref="L85:L88" si="33">(D85/$D$89)*I85</f>
        <v>1.0428603629841315E-3</v>
      </c>
    </row>
    <row r="86" spans="1:14" x14ac:dyDescent="0.25">
      <c r="A86" s="6" t="s">
        <v>25</v>
      </c>
      <c r="B86" s="7">
        <v>1</v>
      </c>
      <c r="C86" s="23">
        <v>4</v>
      </c>
      <c r="D86" s="8">
        <v>166426.76</v>
      </c>
      <c r="E86" s="8">
        <f>312.83+1640.5</f>
        <v>1953.33</v>
      </c>
      <c r="F86" s="8">
        <v>2070.52</v>
      </c>
      <c r="G86" s="8">
        <f t="shared" si="28"/>
        <v>488.33249999999998</v>
      </c>
      <c r="H86" s="9">
        <f t="shared" si="28"/>
        <v>1.2441028113507707E-2</v>
      </c>
      <c r="I86" s="9">
        <f t="shared" si="29"/>
        <v>2.4177902640176375E-2</v>
      </c>
      <c r="J86" s="7">
        <v>2016</v>
      </c>
      <c r="K86" s="36">
        <f t="shared" si="32"/>
        <v>38.300588235294114</v>
      </c>
      <c r="L86" s="39">
        <f t="shared" si="33"/>
        <v>1.5201226119788366E-3</v>
      </c>
    </row>
    <row r="87" spans="1:14" x14ac:dyDescent="0.25">
      <c r="A87" s="6" t="s">
        <v>25</v>
      </c>
      <c r="B87" s="7">
        <v>1</v>
      </c>
      <c r="C87" s="23">
        <v>3</v>
      </c>
      <c r="D87" s="8">
        <v>60082.84</v>
      </c>
      <c r="E87" s="8">
        <v>1500.68</v>
      </c>
      <c r="F87" s="8">
        <v>459.67</v>
      </c>
      <c r="G87" s="8">
        <f t="shared" si="28"/>
        <v>500.22666666666669</v>
      </c>
      <c r="H87" s="9">
        <f t="shared" si="28"/>
        <v>7.6506037331124837E-3</v>
      </c>
      <c r="I87" s="9">
        <f t="shared" si="29"/>
        <v>3.2627452364102631E-2</v>
      </c>
      <c r="J87" s="7">
        <v>2016</v>
      </c>
      <c r="K87" s="36">
        <f t="shared" si="32"/>
        <v>29.425098039215687</v>
      </c>
      <c r="L87" s="39">
        <f t="shared" si="33"/>
        <v>7.4057739786341753E-4</v>
      </c>
    </row>
    <row r="88" spans="1:14" x14ac:dyDescent="0.25">
      <c r="A88" s="6" t="s">
        <v>25</v>
      </c>
      <c r="B88" s="7">
        <v>1</v>
      </c>
      <c r="C88" s="23">
        <v>20</v>
      </c>
      <c r="D88" s="8">
        <v>1434962.78</v>
      </c>
      <c r="E88" s="8">
        <f>15790.42+2864.47</f>
        <v>18654.89</v>
      </c>
      <c r="F88" s="8">
        <v>8211.01</v>
      </c>
      <c r="G88" s="8">
        <f t="shared" si="28"/>
        <v>932.74450000000002</v>
      </c>
      <c r="H88" s="9">
        <f t="shared" si="28"/>
        <v>5.7221066040472491E-3</v>
      </c>
      <c r="I88" s="9">
        <f t="shared" si="29"/>
        <v>1.8722367140421581E-2</v>
      </c>
      <c r="J88" s="7">
        <v>2016</v>
      </c>
      <c r="K88" s="36">
        <f t="shared" si="32"/>
        <v>365.78215686274513</v>
      </c>
      <c r="L88" s="39">
        <f t="shared" si="33"/>
        <v>1.0149350020791589E-2</v>
      </c>
    </row>
    <row r="89" spans="1:14" s="29" customFormat="1" ht="15.75" thickBot="1" x14ac:dyDescent="0.3">
      <c r="B89" s="25">
        <f>SUM(B84:B88)</f>
        <v>5</v>
      </c>
      <c r="C89" s="26">
        <f>SUM(C84:C88)</f>
        <v>51</v>
      </c>
      <c r="D89" s="27">
        <f>SUM(D84:D88)</f>
        <v>2647056.21</v>
      </c>
      <c r="E89" s="27">
        <f t="shared" ref="E89:I89" si="34">SUM(E84:E88)</f>
        <v>26721.67</v>
      </c>
      <c r="F89" s="27">
        <f t="shared" si="34"/>
        <v>14987.140000000001</v>
      </c>
      <c r="G89" s="27">
        <f t="shared" si="34"/>
        <v>2320.5407777777777</v>
      </c>
      <c r="H89" s="28">
        <f t="shared" si="34"/>
        <v>3.4913824309961865E-2</v>
      </c>
      <c r="I89" s="28">
        <f t="shared" si="34"/>
        <v>0.1021345559104557</v>
      </c>
      <c r="J89" s="25"/>
      <c r="K89" s="37">
        <f>SUM(K84:K88)</f>
        <v>523.95431372549024</v>
      </c>
      <c r="L89" s="40">
        <f>SUM(L84:L88)</f>
        <v>1.5756677112648092E-2</v>
      </c>
      <c r="M89" s="27">
        <f>(C89/$C$132)*K89</f>
        <v>10.89346514472075</v>
      </c>
      <c r="N89" s="28">
        <f>(D89/D$132)*L89</f>
        <v>3.940021170571074E-4</v>
      </c>
    </row>
    <row r="90" spans="1:14" ht="15.75" thickTop="1" x14ac:dyDescent="0.25">
      <c r="A90" s="6" t="s">
        <v>5</v>
      </c>
      <c r="B90" s="7">
        <v>1</v>
      </c>
      <c r="C90" s="23">
        <v>36</v>
      </c>
      <c r="D90" s="8">
        <v>180539.66</v>
      </c>
      <c r="E90" s="8">
        <v>4585.84</v>
      </c>
      <c r="F90" s="8">
        <v>1299.68</v>
      </c>
      <c r="G90" s="8">
        <f t="shared" si="28"/>
        <v>127.38444444444445</v>
      </c>
      <c r="H90" s="9">
        <f t="shared" si="28"/>
        <v>7.1988614579201046E-3</v>
      </c>
      <c r="I90" s="9">
        <f t="shared" si="29"/>
        <v>3.2599596121982287E-2</v>
      </c>
      <c r="J90" s="7">
        <v>2017</v>
      </c>
      <c r="K90" s="36">
        <f>(C90/$C$104)*G90</f>
        <v>22.047307692307694</v>
      </c>
      <c r="L90" s="39">
        <f>(D90/$D$104)*I90</f>
        <v>6.3267411039904815E-4</v>
      </c>
    </row>
    <row r="91" spans="1:14" x14ac:dyDescent="0.25">
      <c r="A91" s="6" t="s">
        <v>5</v>
      </c>
      <c r="B91" s="7">
        <v>1</v>
      </c>
      <c r="C91" s="23">
        <v>12</v>
      </c>
      <c r="D91" s="8">
        <v>153806.69</v>
      </c>
      <c r="E91" s="8">
        <f>742.71+1200</f>
        <v>1942.71</v>
      </c>
      <c r="F91" s="8">
        <v>1195.23</v>
      </c>
      <c r="G91" s="8">
        <f t="shared" si="28"/>
        <v>161.89250000000001</v>
      </c>
      <c r="H91" s="9">
        <f t="shared" si="28"/>
        <v>7.7709883750830345E-3</v>
      </c>
      <c r="I91" s="9">
        <f t="shared" si="29"/>
        <v>2.0401843378854326E-2</v>
      </c>
      <c r="J91" s="7">
        <v>2016</v>
      </c>
      <c r="K91" s="36">
        <f t="shared" ref="K91:K103" si="35">(C91/$C$104)*G91</f>
        <v>9.3399519230769243</v>
      </c>
      <c r="L91" s="39">
        <f t="shared" ref="L91:L103" si="36">(D91/$D$104)*I91</f>
        <v>3.3731826550340309E-4</v>
      </c>
    </row>
    <row r="92" spans="1:14" x14ac:dyDescent="0.25">
      <c r="A92" s="6" t="s">
        <v>5</v>
      </c>
      <c r="B92" s="7">
        <v>1</v>
      </c>
      <c r="C92" s="23">
        <v>16</v>
      </c>
      <c r="D92" s="8">
        <v>268777.68</v>
      </c>
      <c r="E92" s="8">
        <v>3075.47</v>
      </c>
      <c r="F92" s="8">
        <v>3773.47</v>
      </c>
      <c r="G92" s="8">
        <f t="shared" si="28"/>
        <v>192.21687499999999</v>
      </c>
      <c r="H92" s="9">
        <f t="shared" si="28"/>
        <v>1.4039372614571268E-2</v>
      </c>
      <c r="I92" s="9">
        <f t="shared" si="29"/>
        <v>2.5481803399746584E-2</v>
      </c>
      <c r="J92" s="7">
        <v>2018</v>
      </c>
      <c r="K92" s="36">
        <f t="shared" si="35"/>
        <v>14.785913461538462</v>
      </c>
      <c r="L92" s="39">
        <f t="shared" si="36"/>
        <v>7.3623860282123852E-4</v>
      </c>
    </row>
    <row r="93" spans="1:14" x14ac:dyDescent="0.25">
      <c r="A93" s="6" t="s">
        <v>5</v>
      </c>
      <c r="B93" s="7">
        <v>1</v>
      </c>
      <c r="C93" s="23">
        <v>39</v>
      </c>
      <c r="D93" s="8">
        <v>1942323.54</v>
      </c>
      <c r="E93" s="8">
        <v>9104.4</v>
      </c>
      <c r="F93" s="8">
        <v>2999.01</v>
      </c>
      <c r="G93" s="8">
        <f t="shared" si="28"/>
        <v>233.44615384615383</v>
      </c>
      <c r="H93" s="9">
        <f t="shared" si="28"/>
        <v>1.5440321543958636E-3</v>
      </c>
      <c r="I93" s="9">
        <f t="shared" si="29"/>
        <v>6.2314077705097467E-3</v>
      </c>
      <c r="J93" s="7">
        <v>2018</v>
      </c>
      <c r="K93" s="36">
        <f t="shared" si="35"/>
        <v>43.771153846153844</v>
      </c>
      <c r="L93" s="39">
        <f t="shared" si="36"/>
        <v>1.3010769064661987E-3</v>
      </c>
    </row>
    <row r="94" spans="1:14" x14ac:dyDescent="0.25">
      <c r="A94" s="6" t="s">
        <v>5</v>
      </c>
      <c r="B94" s="7">
        <v>1</v>
      </c>
      <c r="C94" s="23">
        <v>15</v>
      </c>
      <c r="D94" s="8">
        <v>1439314.71</v>
      </c>
      <c r="E94" s="8">
        <v>4259.3100000000004</v>
      </c>
      <c r="F94" s="8">
        <v>2770.29</v>
      </c>
      <c r="G94" s="8">
        <f t="shared" si="28"/>
        <v>283.95400000000001</v>
      </c>
      <c r="H94" s="9">
        <f t="shared" si="28"/>
        <v>1.9247284702592945E-3</v>
      </c>
      <c r="I94" s="9">
        <f t="shared" si="29"/>
        <v>4.8839909376039107E-3</v>
      </c>
      <c r="J94" s="7">
        <v>2017</v>
      </c>
      <c r="K94" s="36">
        <f t="shared" si="35"/>
        <v>20.47745192307692</v>
      </c>
      <c r="L94" s="39">
        <f t="shared" si="36"/>
        <v>7.5565896071394696E-4</v>
      </c>
    </row>
    <row r="95" spans="1:14" x14ac:dyDescent="0.25">
      <c r="A95" s="6" t="s">
        <v>5</v>
      </c>
      <c r="B95" s="7">
        <v>1</v>
      </c>
      <c r="C95" s="23">
        <v>23</v>
      </c>
      <c r="D95" s="8">
        <v>610976.99</v>
      </c>
      <c r="E95" s="8">
        <v>6731.31</v>
      </c>
      <c r="F95" s="8">
        <v>2393.0300000000002</v>
      </c>
      <c r="G95" s="8">
        <f t="shared" si="28"/>
        <v>292.66565217391309</v>
      </c>
      <c r="H95" s="9">
        <f t="shared" si="28"/>
        <v>3.9167268803363617E-3</v>
      </c>
      <c r="I95" s="9">
        <f t="shared" si="29"/>
        <v>1.4934015763834249E-2</v>
      </c>
      <c r="J95" s="7">
        <v>2016</v>
      </c>
      <c r="K95" s="36">
        <f t="shared" si="35"/>
        <v>32.362067307692314</v>
      </c>
      <c r="L95" s="39">
        <f t="shared" si="36"/>
        <v>9.8083664527152232E-4</v>
      </c>
    </row>
    <row r="96" spans="1:14" x14ac:dyDescent="0.25">
      <c r="A96" s="6" t="s">
        <v>5</v>
      </c>
      <c r="B96" s="7">
        <v>1</v>
      </c>
      <c r="C96" s="23">
        <v>12</v>
      </c>
      <c r="D96" s="8">
        <v>817769.56</v>
      </c>
      <c r="E96" s="8">
        <f>680.4+2916</f>
        <v>3596.4</v>
      </c>
      <c r="F96" s="8">
        <v>3288.07</v>
      </c>
      <c r="G96" s="8">
        <f t="shared" si="28"/>
        <v>299.7</v>
      </c>
      <c r="H96" s="9">
        <f t="shared" si="28"/>
        <v>4.0207781761893904E-3</v>
      </c>
      <c r="I96" s="9">
        <f t="shared" si="29"/>
        <v>8.4185941085897099E-3</v>
      </c>
      <c r="J96" s="7">
        <v>2016</v>
      </c>
      <c r="K96" s="36">
        <f t="shared" si="35"/>
        <v>17.290384615384617</v>
      </c>
      <c r="L96" s="39">
        <f t="shared" si="36"/>
        <v>7.4005796137281568E-4</v>
      </c>
    </row>
    <row r="97" spans="1:14" x14ac:dyDescent="0.25">
      <c r="A97" s="6" t="s">
        <v>5</v>
      </c>
      <c r="B97" s="7">
        <v>1</v>
      </c>
      <c r="C97" s="23">
        <v>7</v>
      </c>
      <c r="D97" s="8">
        <v>12652.14</v>
      </c>
      <c r="E97" s="8">
        <v>2508.56</v>
      </c>
      <c r="F97" s="8">
        <v>60.73</v>
      </c>
      <c r="G97" s="8">
        <f t="shared" si="28"/>
        <v>358.36571428571426</v>
      </c>
      <c r="H97" s="9">
        <f t="shared" si="28"/>
        <v>4.7999785016605888E-3</v>
      </c>
      <c r="I97" s="9">
        <f t="shared" si="29"/>
        <v>0.20307157524339756</v>
      </c>
      <c r="J97" s="7">
        <v>2018</v>
      </c>
      <c r="K97" s="36">
        <f t="shared" si="35"/>
        <v>12.060384615384613</v>
      </c>
      <c r="L97" s="39">
        <f t="shared" si="36"/>
        <v>2.7619025423533862E-4</v>
      </c>
    </row>
    <row r="98" spans="1:14" x14ac:dyDescent="0.25">
      <c r="A98" s="6" t="s">
        <v>5</v>
      </c>
      <c r="B98" s="7">
        <v>1</v>
      </c>
      <c r="C98" s="23">
        <v>7</v>
      </c>
      <c r="D98" s="8">
        <v>219799.21</v>
      </c>
      <c r="E98" s="8">
        <v>2779.17</v>
      </c>
      <c r="F98" s="8">
        <v>714.14</v>
      </c>
      <c r="G98" s="8">
        <f t="shared" si="28"/>
        <v>397.02428571428572</v>
      </c>
      <c r="H98" s="9">
        <f t="shared" si="28"/>
        <v>3.2490562636690095E-3</v>
      </c>
      <c r="I98" s="9">
        <f t="shared" si="29"/>
        <v>1.5893187241209829E-2</v>
      </c>
      <c r="J98" s="7">
        <v>2017</v>
      </c>
      <c r="K98" s="36">
        <f t="shared" si="35"/>
        <v>13.36139423076923</v>
      </c>
      <c r="L98" s="39">
        <f t="shared" si="36"/>
        <v>3.7551937578975152E-4</v>
      </c>
    </row>
    <row r="99" spans="1:14" x14ac:dyDescent="0.25">
      <c r="A99" s="6" t="s">
        <v>5</v>
      </c>
      <c r="B99" s="7">
        <v>1</v>
      </c>
      <c r="C99" s="23">
        <v>5</v>
      </c>
      <c r="D99" s="8">
        <v>78679.62</v>
      </c>
      <c r="E99" s="8">
        <f>361.77+1896</f>
        <v>2257.77</v>
      </c>
      <c r="F99" s="8">
        <v>554.54</v>
      </c>
      <c r="G99" s="8">
        <f t="shared" si="28"/>
        <v>451.55399999999997</v>
      </c>
      <c r="H99" s="9">
        <f t="shared" si="28"/>
        <v>7.0480767446512828E-3</v>
      </c>
      <c r="I99" s="9">
        <f t="shared" si="29"/>
        <v>3.5743817776445794E-2</v>
      </c>
      <c r="J99" s="7">
        <v>2016</v>
      </c>
      <c r="K99" s="36">
        <f t="shared" si="35"/>
        <v>10.854663461538461</v>
      </c>
      <c r="L99" s="39">
        <f t="shared" si="36"/>
        <v>3.0231410774516894E-4</v>
      </c>
    </row>
    <row r="100" spans="1:14" x14ac:dyDescent="0.25">
      <c r="A100" s="6" t="s">
        <v>5</v>
      </c>
      <c r="B100" s="7">
        <v>1</v>
      </c>
      <c r="C100" s="23">
        <v>23</v>
      </c>
      <c r="D100" s="8">
        <v>2033721.38</v>
      </c>
      <c r="E100" s="8">
        <v>14482.47</v>
      </c>
      <c r="F100" s="8">
        <v>11897.17</v>
      </c>
      <c r="G100" s="8">
        <f t="shared" si="28"/>
        <v>629.67260869565212</v>
      </c>
      <c r="H100" s="9">
        <f t="shared" si="28"/>
        <v>5.8499507931612542E-3</v>
      </c>
      <c r="I100" s="9">
        <f t="shared" si="29"/>
        <v>1.2971118000441142E-2</v>
      </c>
      <c r="J100" s="7">
        <v>2018</v>
      </c>
      <c r="K100" s="36">
        <f t="shared" si="35"/>
        <v>69.627259615384602</v>
      </c>
      <c r="L100" s="39">
        <f t="shared" si="36"/>
        <v>2.8357248415853049E-3</v>
      </c>
    </row>
    <row r="101" spans="1:14" x14ac:dyDescent="0.25">
      <c r="A101" s="6" t="s">
        <v>5</v>
      </c>
      <c r="B101" s="7">
        <v>1</v>
      </c>
      <c r="C101" s="23">
        <v>4</v>
      </c>
      <c r="D101" s="8">
        <v>112748.51</v>
      </c>
      <c r="E101" s="8">
        <v>2543.71</v>
      </c>
      <c r="F101" s="8">
        <v>749.81</v>
      </c>
      <c r="G101" s="8">
        <f t="shared" si="28"/>
        <v>635.92750000000001</v>
      </c>
      <c r="H101" s="9">
        <f t="shared" si="28"/>
        <v>6.6502874406056452E-3</v>
      </c>
      <c r="I101" s="9">
        <f t="shared" si="29"/>
        <v>2.9211206427472967E-2</v>
      </c>
      <c r="J101" s="7">
        <v>2016</v>
      </c>
      <c r="K101" s="36">
        <f t="shared" si="35"/>
        <v>12.229375000000001</v>
      </c>
      <c r="L101" s="39">
        <f t="shared" si="36"/>
        <v>3.5404260559499803E-4</v>
      </c>
    </row>
    <row r="102" spans="1:14" x14ac:dyDescent="0.25">
      <c r="A102" s="6" t="s">
        <v>5</v>
      </c>
      <c r="B102" s="7">
        <v>1</v>
      </c>
      <c r="C102" s="23">
        <v>4</v>
      </c>
      <c r="D102" s="8">
        <v>652675.68000000005</v>
      </c>
      <c r="E102" s="8">
        <v>3828.48</v>
      </c>
      <c r="F102" s="8">
        <v>1046.96</v>
      </c>
      <c r="G102" s="8">
        <f t="shared" si="28"/>
        <v>957.12</v>
      </c>
      <c r="H102" s="9">
        <f t="shared" si="28"/>
        <v>1.6041045071573678E-3</v>
      </c>
      <c r="I102" s="9">
        <f t="shared" si="29"/>
        <v>7.4699274837389381E-3</v>
      </c>
      <c r="J102" s="7">
        <v>2018</v>
      </c>
      <c r="K102" s="36">
        <f t="shared" si="35"/>
        <v>18.406153846153849</v>
      </c>
      <c r="L102" s="39">
        <f t="shared" si="36"/>
        <v>5.2409382090349459E-4</v>
      </c>
    </row>
    <row r="103" spans="1:14" x14ac:dyDescent="0.25">
      <c r="A103" s="6" t="s">
        <v>5</v>
      </c>
      <c r="B103" s="7">
        <v>1</v>
      </c>
      <c r="C103" s="23">
        <v>5</v>
      </c>
      <c r="D103" s="8">
        <v>778823.83</v>
      </c>
      <c r="E103" s="8">
        <f>4845.46+2244</f>
        <v>7089.46</v>
      </c>
      <c r="F103" s="8">
        <v>5452.37</v>
      </c>
      <c r="G103" s="8">
        <f t="shared" si="28"/>
        <v>1417.8920000000001</v>
      </c>
      <c r="H103" s="9">
        <f t="shared" si="28"/>
        <v>7.0007744883717801E-3</v>
      </c>
      <c r="I103" s="9">
        <f t="shared" si="29"/>
        <v>1.6103551941907067E-2</v>
      </c>
      <c r="J103" s="7">
        <v>2016</v>
      </c>
      <c r="K103" s="36">
        <f t="shared" si="35"/>
        <v>34.083942307692311</v>
      </c>
      <c r="L103" s="39">
        <f t="shared" si="36"/>
        <v>1.3482056195588653E-3</v>
      </c>
    </row>
    <row r="104" spans="1:14" s="29" customFormat="1" ht="15.75" thickBot="1" x14ac:dyDescent="0.3">
      <c r="B104" s="25">
        <f>SUM(B90:B103)</f>
        <v>14</v>
      </c>
      <c r="C104" s="26">
        <f>SUM(C90:C103)</f>
        <v>208</v>
      </c>
      <c r="D104" s="27">
        <f>SUM(D90:D103)</f>
        <v>9302609.1999999993</v>
      </c>
      <c r="E104" s="27">
        <f t="shared" ref="E104:I104" si="37">SUM(E90:E103)</f>
        <v>68785.06</v>
      </c>
      <c r="F104" s="27">
        <f t="shared" si="37"/>
        <v>38194.5</v>
      </c>
      <c r="G104" s="27">
        <f t="shared" si="37"/>
        <v>6438.8157341601627</v>
      </c>
      <c r="H104" s="28">
        <f t="shared" si="37"/>
        <v>7.6617716868032246E-2</v>
      </c>
      <c r="I104" s="28">
        <f t="shared" si="37"/>
        <v>0.43341563559573409</v>
      </c>
      <c r="J104" s="25"/>
      <c r="K104" s="37">
        <f>SUM(K90:K103)</f>
        <v>330.69740384615386</v>
      </c>
      <c r="L104" s="40">
        <f>SUM(L90:L103)</f>
        <v>1.1499952077961097E-2</v>
      </c>
      <c r="M104" s="27">
        <f>(C104/$C$132)*K104</f>
        <v>28.041198532409293</v>
      </c>
      <c r="N104" s="28">
        <f>(D104/D$132)*L104</f>
        <v>1.0105820118540387E-3</v>
      </c>
    </row>
    <row r="105" spans="1:14" ht="15.75" thickTop="1" x14ac:dyDescent="0.25">
      <c r="A105" s="6" t="s">
        <v>26</v>
      </c>
      <c r="B105" s="7">
        <v>1</v>
      </c>
      <c r="C105" s="23">
        <v>18</v>
      </c>
      <c r="D105" s="8">
        <v>1124832.17</v>
      </c>
      <c r="E105" s="8">
        <v>10972.68</v>
      </c>
      <c r="F105" s="8">
        <v>1272.49</v>
      </c>
      <c r="G105" s="8">
        <f t="shared" si="28"/>
        <v>609.59333333333336</v>
      </c>
      <c r="H105" s="9">
        <f t="shared" si="28"/>
        <v>1.1312709877421092E-3</v>
      </c>
      <c r="I105" s="9">
        <f t="shared" si="29"/>
        <v>1.0886219585984992E-2</v>
      </c>
      <c r="J105" s="7">
        <v>2016</v>
      </c>
    </row>
    <row r="106" spans="1:14" s="29" customFormat="1" ht="15.75" thickBot="1" x14ac:dyDescent="0.3">
      <c r="B106" s="25">
        <v>1</v>
      </c>
      <c r="C106" s="26">
        <f>SUM(C105)</f>
        <v>18</v>
      </c>
      <c r="D106" s="27">
        <f>SUM(D105)</f>
        <v>1124832.17</v>
      </c>
      <c r="E106" s="27">
        <f t="shared" ref="E106:I106" si="38">SUM(E105)</f>
        <v>10972.68</v>
      </c>
      <c r="F106" s="27">
        <f t="shared" si="38"/>
        <v>1272.49</v>
      </c>
      <c r="G106" s="27">
        <f t="shared" si="38"/>
        <v>609.59333333333336</v>
      </c>
      <c r="H106" s="28">
        <f t="shared" si="38"/>
        <v>1.1312709877421092E-3</v>
      </c>
      <c r="I106" s="28">
        <f t="shared" si="38"/>
        <v>1.0886219585984992E-2</v>
      </c>
      <c r="J106" s="25"/>
      <c r="K106" s="37">
        <f>G106</f>
        <v>609.59333333333336</v>
      </c>
      <c r="L106" s="40">
        <f>I106</f>
        <v>1.0886219585984992E-2</v>
      </c>
      <c r="M106" s="27">
        <f>(C106/$C$132)*K106</f>
        <v>4.4731675499388501</v>
      </c>
      <c r="N106" s="28">
        <f>(D106/D$132)*L106</f>
        <v>1.156739524269376E-4</v>
      </c>
    </row>
    <row r="107" spans="1:14" ht="15.75" thickTop="1" x14ac:dyDescent="0.25">
      <c r="A107" s="6" t="s">
        <v>20</v>
      </c>
      <c r="B107" s="7">
        <v>1</v>
      </c>
      <c r="C107" s="23">
        <v>30</v>
      </c>
      <c r="D107" s="8">
        <v>3117904.03</v>
      </c>
      <c r="E107" s="8">
        <v>18239.96</v>
      </c>
      <c r="F107" s="8">
        <v>10869.63</v>
      </c>
      <c r="G107" s="8">
        <f t="shared" si="28"/>
        <v>607.99866666666662</v>
      </c>
      <c r="H107" s="9">
        <f t="shared" si="28"/>
        <v>3.4861977454771114E-3</v>
      </c>
      <c r="I107" s="9">
        <f t="shared" si="29"/>
        <v>9.336268762576377E-3</v>
      </c>
      <c r="J107" s="7">
        <v>2017</v>
      </c>
    </row>
    <row r="108" spans="1:14" s="29" customFormat="1" ht="15.75" thickBot="1" x14ac:dyDescent="0.3">
      <c r="B108" s="25">
        <v>1</v>
      </c>
      <c r="C108" s="26">
        <f>SUM(C107)</f>
        <v>30</v>
      </c>
      <c r="D108" s="27">
        <f>SUM(D107)</f>
        <v>3117904.03</v>
      </c>
      <c r="E108" s="27">
        <f t="shared" ref="E108:I108" si="39">SUM(E107)</f>
        <v>18239.96</v>
      </c>
      <c r="F108" s="27">
        <f t="shared" si="39"/>
        <v>10869.63</v>
      </c>
      <c r="G108" s="27">
        <f t="shared" si="39"/>
        <v>607.99866666666662</v>
      </c>
      <c r="H108" s="28">
        <f t="shared" si="39"/>
        <v>3.4861977454771114E-3</v>
      </c>
      <c r="I108" s="28">
        <f t="shared" si="39"/>
        <v>9.336268762576377E-3</v>
      </c>
      <c r="J108" s="25"/>
      <c r="K108" s="37">
        <f>G108</f>
        <v>607.99866666666662</v>
      </c>
      <c r="L108" s="40">
        <f>I108</f>
        <v>9.336268762576377E-3</v>
      </c>
      <c r="M108" s="27">
        <f>(C108/$C$132)*K108</f>
        <v>7.4357766000815326</v>
      </c>
      <c r="N108" s="28">
        <f>(D108/D$132)*L108</f>
        <v>2.749836326345537E-4</v>
      </c>
    </row>
    <row r="109" spans="1:14" ht="15.75" thickTop="1" x14ac:dyDescent="0.25">
      <c r="A109" s="6" t="s">
        <v>27</v>
      </c>
      <c r="B109" s="7">
        <v>1</v>
      </c>
      <c r="C109" s="23">
        <v>6</v>
      </c>
      <c r="D109" s="8">
        <v>439754.34</v>
      </c>
      <c r="E109" s="8">
        <v>2752.5</v>
      </c>
      <c r="F109" s="8">
        <v>1471.63</v>
      </c>
      <c r="G109" s="8">
        <f t="shared" si="28"/>
        <v>458.75</v>
      </c>
      <c r="H109" s="9">
        <f t="shared" si="28"/>
        <v>3.3464820381306527E-3</v>
      </c>
      <c r="I109" s="9">
        <f t="shared" si="29"/>
        <v>9.6056584683166506E-3</v>
      </c>
      <c r="J109" s="7">
        <v>2016</v>
      </c>
    </row>
    <row r="110" spans="1:14" s="29" customFormat="1" ht="15.75" thickBot="1" x14ac:dyDescent="0.3">
      <c r="B110" s="25">
        <v>1</v>
      </c>
      <c r="C110" s="26">
        <f>SUM(C109)</f>
        <v>6</v>
      </c>
      <c r="D110" s="27">
        <f>SUM(D109)</f>
        <v>439754.34</v>
      </c>
      <c r="E110" s="27">
        <f t="shared" ref="E110:I110" si="40">SUM(E109)</f>
        <v>2752.5</v>
      </c>
      <c r="F110" s="27">
        <f t="shared" si="40"/>
        <v>1471.63</v>
      </c>
      <c r="G110" s="27">
        <f t="shared" si="40"/>
        <v>458.75</v>
      </c>
      <c r="H110" s="28">
        <f t="shared" si="40"/>
        <v>3.3464820381306527E-3</v>
      </c>
      <c r="I110" s="28">
        <f t="shared" si="40"/>
        <v>9.6056584683166506E-3</v>
      </c>
      <c r="J110" s="25"/>
      <c r="K110" s="37">
        <f>G110</f>
        <v>458.75</v>
      </c>
      <c r="L110" s="40">
        <f>I110</f>
        <v>9.6056584683166506E-3</v>
      </c>
      <c r="M110" s="27">
        <f>(C110/$C$132)*K110</f>
        <v>1.1220953933958417</v>
      </c>
      <c r="N110" s="28">
        <f>(D110/D$132)*L110</f>
        <v>3.9903228184271832E-5</v>
      </c>
    </row>
    <row r="111" spans="1:14" ht="15.75" thickTop="1" x14ac:dyDescent="0.25">
      <c r="A111" s="6" t="s">
        <v>7</v>
      </c>
      <c r="B111" s="7">
        <v>1</v>
      </c>
      <c r="C111" s="23">
        <v>70</v>
      </c>
      <c r="D111" s="8">
        <v>381300.33</v>
      </c>
      <c r="E111" s="8">
        <v>8482.49</v>
      </c>
      <c r="F111" s="8">
        <v>1513.38</v>
      </c>
      <c r="G111" s="8">
        <f t="shared" si="28"/>
        <v>121.17842857142857</v>
      </c>
      <c r="H111" s="9">
        <f t="shared" si="28"/>
        <v>3.9689973517725513E-3</v>
      </c>
      <c r="I111" s="9">
        <f t="shared" si="29"/>
        <v>2.6215214657695152E-2</v>
      </c>
      <c r="J111" s="7">
        <v>2016</v>
      </c>
      <c r="K111" s="36">
        <f>(C111/$C$116)*G111</f>
        <v>46.86458563535912</v>
      </c>
      <c r="L111" s="39">
        <f>(D111/$D$116)*I111</f>
        <v>9.1119739388759581E-4</v>
      </c>
    </row>
    <row r="112" spans="1:14" x14ac:dyDescent="0.25">
      <c r="A112" s="6" t="s">
        <v>7</v>
      </c>
      <c r="B112" s="7">
        <v>1</v>
      </c>
      <c r="C112" s="23">
        <v>50</v>
      </c>
      <c r="D112" s="12">
        <v>1981217</v>
      </c>
      <c r="E112" s="12">
        <v>20968.97</v>
      </c>
      <c r="F112" s="8">
        <v>8874.92</v>
      </c>
      <c r="G112" s="8">
        <f t="shared" si="28"/>
        <v>419.37940000000003</v>
      </c>
      <c r="H112" s="9">
        <f t="shared" si="28"/>
        <v>4.4795295013115672E-3</v>
      </c>
      <c r="I112" s="9">
        <f t="shared" si="29"/>
        <v>1.5063413043598959E-2</v>
      </c>
      <c r="J112" s="7">
        <v>2017</v>
      </c>
      <c r="K112" s="36">
        <f t="shared" ref="K112:K115" si="41">(C112/$C$116)*G112</f>
        <v>115.85066298342544</v>
      </c>
      <c r="L112" s="39">
        <f t="shared" ref="L112:L115" si="42">(D112/$D$116)*I112</f>
        <v>2.7204910419471326E-3</v>
      </c>
    </row>
    <row r="113" spans="1:14" x14ac:dyDescent="0.25">
      <c r="A113" s="6" t="s">
        <v>7</v>
      </c>
      <c r="B113" s="7">
        <v>1</v>
      </c>
      <c r="C113" s="23">
        <v>40</v>
      </c>
      <c r="D113" s="8">
        <v>3757554.15</v>
      </c>
      <c r="E113" s="8">
        <v>20951.34</v>
      </c>
      <c r="F113" s="8">
        <v>19044.2</v>
      </c>
      <c r="G113" s="8">
        <f t="shared" si="28"/>
        <v>523.7835</v>
      </c>
      <c r="H113" s="9">
        <f t="shared" si="28"/>
        <v>5.0682436605737277E-3</v>
      </c>
      <c r="I113" s="9">
        <f t="shared" si="29"/>
        <v>1.0644035562335143E-2</v>
      </c>
      <c r="J113" s="7">
        <v>2018</v>
      </c>
      <c r="K113" s="36">
        <f t="shared" si="41"/>
        <v>115.75325966850828</v>
      </c>
      <c r="L113" s="39">
        <f t="shared" si="42"/>
        <v>3.645888933642304E-3</v>
      </c>
    </row>
    <row r="114" spans="1:14" x14ac:dyDescent="0.25">
      <c r="A114" s="6" t="s">
        <v>7</v>
      </c>
      <c r="B114" s="7">
        <v>1</v>
      </c>
      <c r="C114" s="23">
        <v>10</v>
      </c>
      <c r="D114" s="12">
        <v>2104153.17</v>
      </c>
      <c r="E114" s="12">
        <v>14138.79</v>
      </c>
      <c r="F114" s="8">
        <v>9935.64</v>
      </c>
      <c r="G114" s="8">
        <f t="shared" si="28"/>
        <v>1413.8790000000001</v>
      </c>
      <c r="H114" s="9">
        <f t="shared" si="28"/>
        <v>4.7219186044331549E-3</v>
      </c>
      <c r="I114" s="9">
        <f t="shared" si="29"/>
        <v>1.1441386655326048E-2</v>
      </c>
      <c r="J114" s="7">
        <v>2017</v>
      </c>
      <c r="K114" s="36">
        <f t="shared" si="41"/>
        <v>78.114861878453041</v>
      </c>
      <c r="L114" s="39">
        <f t="shared" si="42"/>
        <v>2.1945621416974569E-3</v>
      </c>
    </row>
    <row r="115" spans="1:14" x14ac:dyDescent="0.25">
      <c r="A115" s="6" t="s">
        <v>7</v>
      </c>
      <c r="B115" s="7">
        <v>1</v>
      </c>
      <c r="C115" s="23">
        <v>11</v>
      </c>
      <c r="D115" s="8">
        <v>2745813.31</v>
      </c>
      <c r="E115" s="8">
        <v>17983.5</v>
      </c>
      <c r="F115" s="8">
        <v>13237.43</v>
      </c>
      <c r="G115" s="8">
        <f t="shared" si="28"/>
        <v>1634.8636363636363</v>
      </c>
      <c r="H115" s="9">
        <f t="shared" si="28"/>
        <v>4.8209504818810863E-3</v>
      </c>
      <c r="I115" s="9">
        <f t="shared" si="29"/>
        <v>1.137037608722204E-2</v>
      </c>
      <c r="J115" s="7">
        <v>2016</v>
      </c>
      <c r="K115" s="36">
        <f t="shared" si="41"/>
        <v>99.356353591160214</v>
      </c>
      <c r="L115" s="39">
        <f t="shared" si="42"/>
        <v>2.8460184106783156E-3</v>
      </c>
    </row>
    <row r="116" spans="1:14" s="29" customFormat="1" ht="15.75" thickBot="1" x14ac:dyDescent="0.3">
      <c r="B116" s="25">
        <f>SUM(B111:B115)</f>
        <v>5</v>
      </c>
      <c r="C116" s="26">
        <f>SUM(C111:C115)</f>
        <v>181</v>
      </c>
      <c r="D116" s="27">
        <f>SUM(D111:D115)</f>
        <v>10970037.960000001</v>
      </c>
      <c r="E116" s="27">
        <f t="shared" ref="E116:I116" si="43">SUM(E111:E115)</f>
        <v>82525.09</v>
      </c>
      <c r="F116" s="27">
        <f t="shared" si="43"/>
        <v>52605.57</v>
      </c>
      <c r="G116" s="27">
        <f t="shared" si="43"/>
        <v>4113.0839649350646</v>
      </c>
      <c r="H116" s="28">
        <f t="shared" si="43"/>
        <v>2.3059639599972086E-2</v>
      </c>
      <c r="I116" s="28">
        <f t="shared" si="43"/>
        <v>7.4734426006177343E-2</v>
      </c>
      <c r="J116" s="25"/>
      <c r="K116" s="37">
        <f>SUM(K111:K115)</f>
        <v>455.93972375690606</v>
      </c>
      <c r="L116" s="40">
        <f>SUM(L111:L115)</f>
        <v>1.2318157921852806E-2</v>
      </c>
      <c r="M116" s="27">
        <f>(C116/$C$132)*K116</f>
        <v>33.642515287403178</v>
      </c>
      <c r="N116" s="28">
        <f>(D116/D$132)*L116</f>
        <v>1.2765112723025227E-3</v>
      </c>
    </row>
    <row r="117" spans="1:14" ht="15.75" thickTop="1" x14ac:dyDescent="0.25">
      <c r="A117" s="6" t="s">
        <v>12</v>
      </c>
      <c r="B117" s="7">
        <v>1</v>
      </c>
      <c r="C117" s="23">
        <v>45</v>
      </c>
      <c r="D117" s="8">
        <v>813790.18</v>
      </c>
      <c r="E117" s="8">
        <v>15282.85</v>
      </c>
      <c r="F117" s="8">
        <v>658.2</v>
      </c>
      <c r="G117" s="8">
        <f t="shared" si="28"/>
        <v>339.61888888888888</v>
      </c>
      <c r="H117" s="9">
        <f t="shared" si="28"/>
        <v>8.0880799028565321E-4</v>
      </c>
      <c r="I117" s="9">
        <f t="shared" si="29"/>
        <v>1.9588648759561095E-2</v>
      </c>
      <c r="J117" s="7">
        <v>2018</v>
      </c>
    </row>
    <row r="118" spans="1:14" s="29" customFormat="1" ht="15.75" thickBot="1" x14ac:dyDescent="0.3">
      <c r="B118" s="25">
        <f>SUM(B117)</f>
        <v>1</v>
      </c>
      <c r="C118" s="26">
        <f>SUM(C117)</f>
        <v>45</v>
      </c>
      <c r="D118" s="27">
        <f>SUM(D117)</f>
        <v>813790.18</v>
      </c>
      <c r="E118" s="27">
        <f t="shared" ref="E118:I118" si="44">SUM(E117)</f>
        <v>15282.85</v>
      </c>
      <c r="F118" s="27">
        <f t="shared" si="44"/>
        <v>658.2</v>
      </c>
      <c r="G118" s="27">
        <f t="shared" si="44"/>
        <v>339.61888888888888</v>
      </c>
      <c r="H118" s="28">
        <f t="shared" si="44"/>
        <v>8.0880799028565321E-4</v>
      </c>
      <c r="I118" s="28">
        <f t="shared" si="44"/>
        <v>1.9588648759561095E-2</v>
      </c>
      <c r="J118" s="25"/>
      <c r="K118" s="37">
        <f>G118</f>
        <v>339.61888888888888</v>
      </c>
      <c r="L118" s="40">
        <f>I118</f>
        <v>1.9588648759561095E-2</v>
      </c>
      <c r="M118" s="27">
        <f>(C118/$C$132)*K118</f>
        <v>6.2302690582959634</v>
      </c>
      <c r="N118" s="28">
        <f>(D118/D$132)*L118</f>
        <v>1.5058706896967815E-4</v>
      </c>
    </row>
    <row r="119" spans="1:14" ht="15.75" thickTop="1" x14ac:dyDescent="0.25">
      <c r="A119" s="6" t="s">
        <v>21</v>
      </c>
      <c r="B119" s="7">
        <v>1</v>
      </c>
      <c r="C119" s="23">
        <v>45</v>
      </c>
      <c r="D119" s="8">
        <v>1346829.13</v>
      </c>
      <c r="E119" s="8">
        <v>13408.26</v>
      </c>
      <c r="F119" s="8">
        <v>4592.3</v>
      </c>
      <c r="G119" s="8">
        <f t="shared" si="28"/>
        <v>297.96133333333336</v>
      </c>
      <c r="H119" s="9">
        <f t="shared" si="28"/>
        <v>3.4097124109574318E-3</v>
      </c>
      <c r="I119" s="9">
        <f t="shared" si="29"/>
        <v>1.3365140090190953E-2</v>
      </c>
      <c r="J119" s="7">
        <v>2016</v>
      </c>
      <c r="K119" s="36">
        <f>(C119/$C$122)*G119</f>
        <v>200.12328358208958</v>
      </c>
      <c r="L119" s="39">
        <f>(D119/$D$122)*I119</f>
        <v>9.9499086328315601E-3</v>
      </c>
    </row>
    <row r="120" spans="1:14" x14ac:dyDescent="0.25">
      <c r="A120" s="6" t="s">
        <v>21</v>
      </c>
      <c r="B120" s="7">
        <v>1</v>
      </c>
      <c r="C120" s="23">
        <v>12</v>
      </c>
      <c r="D120" s="8">
        <v>127179.26</v>
      </c>
      <c r="E120" s="8">
        <v>3709.58</v>
      </c>
      <c r="F120" s="8">
        <v>345.82</v>
      </c>
      <c r="G120" s="8">
        <f t="shared" ref="G120:H129" si="45">E120/C120</f>
        <v>309.13166666666666</v>
      </c>
      <c r="H120" s="9">
        <f t="shared" si="45"/>
        <v>2.7191540507469536E-3</v>
      </c>
      <c r="I120" s="9">
        <f t="shared" si="29"/>
        <v>3.1887274701865698E-2</v>
      </c>
      <c r="J120" s="7">
        <v>2017</v>
      </c>
      <c r="K120" s="36">
        <f t="shared" ref="K120:K121" si="46">(C120/$C$122)*G120</f>
        <v>55.36686567164179</v>
      </c>
      <c r="L120" s="39">
        <f t="shared" ref="L120:L121" si="47">(D120/$D$122)*I120</f>
        <v>2.2416446749203974E-3</v>
      </c>
    </row>
    <row r="121" spans="1:14" x14ac:dyDescent="0.25">
      <c r="A121" s="6" t="s">
        <v>21</v>
      </c>
      <c r="B121" s="7">
        <v>1</v>
      </c>
      <c r="C121" s="23">
        <v>10</v>
      </c>
      <c r="D121" s="8">
        <v>335109.73</v>
      </c>
      <c r="E121" s="8">
        <v>5988.87</v>
      </c>
      <c r="F121" s="8">
        <v>1027.7</v>
      </c>
      <c r="G121" s="8">
        <f t="shared" si="45"/>
        <v>598.88699999999994</v>
      </c>
      <c r="H121" s="9">
        <f t="shared" si="45"/>
        <v>3.0667566710163865E-3</v>
      </c>
      <c r="I121" s="9">
        <f t="shared" si="29"/>
        <v>2.0938126744335355E-2</v>
      </c>
      <c r="J121" s="7">
        <v>2018</v>
      </c>
      <c r="K121" s="36">
        <f t="shared" si="46"/>
        <v>89.386119402985059</v>
      </c>
      <c r="L121" s="39">
        <f t="shared" si="47"/>
        <v>3.8784476936199169E-3</v>
      </c>
    </row>
    <row r="122" spans="1:14" s="29" customFormat="1" ht="15.75" thickBot="1" x14ac:dyDescent="0.3">
      <c r="B122" s="25">
        <f>SUM(B119:B121)</f>
        <v>3</v>
      </c>
      <c r="C122" s="26">
        <f>SUM(C119:C121)</f>
        <v>67</v>
      </c>
      <c r="D122" s="27">
        <f>SUM(D119:D121)</f>
        <v>1809118.1199999999</v>
      </c>
      <c r="E122" s="27">
        <f t="shared" ref="E122:I122" si="48">SUM(E119:E121)</f>
        <v>23106.71</v>
      </c>
      <c r="F122" s="27">
        <f t="shared" si="48"/>
        <v>5965.82</v>
      </c>
      <c r="G122" s="27">
        <f t="shared" si="48"/>
        <v>1205.98</v>
      </c>
      <c r="H122" s="28">
        <f t="shared" si="48"/>
        <v>9.1956231327207719E-3</v>
      </c>
      <c r="I122" s="28">
        <f t="shared" si="48"/>
        <v>6.6190541536392006E-2</v>
      </c>
      <c r="J122" s="25"/>
      <c r="K122" s="37">
        <f>SUM(K119:K121)</f>
        <v>344.87626865671643</v>
      </c>
      <c r="L122" s="40">
        <f>SUM(L119:L121)</f>
        <v>1.6070001001371875E-2</v>
      </c>
      <c r="M122" s="27">
        <f>(C122/$C$132)*K122</f>
        <v>9.4197757847533641</v>
      </c>
      <c r="N122" s="28">
        <f>(D122/D$132)*L122</f>
        <v>2.7463354548370637E-4</v>
      </c>
    </row>
    <row r="123" spans="1:14" ht="15.75" thickTop="1" x14ac:dyDescent="0.25">
      <c r="A123" s="6" t="s">
        <v>28</v>
      </c>
      <c r="B123" s="7">
        <v>1</v>
      </c>
      <c r="C123" s="23">
        <v>6</v>
      </c>
      <c r="D123" s="8">
        <v>433727.83</v>
      </c>
      <c r="E123" s="8">
        <v>5105.76</v>
      </c>
      <c r="F123" s="8">
        <v>444.93</v>
      </c>
      <c r="G123" s="8">
        <f t="shared" si="45"/>
        <v>850.96</v>
      </c>
      <c r="H123" s="9">
        <f t="shared" si="45"/>
        <v>1.0258276486431594E-3</v>
      </c>
      <c r="I123" s="9">
        <f t="shared" si="29"/>
        <v>1.2797633944771311E-2</v>
      </c>
      <c r="J123" s="7">
        <v>2016</v>
      </c>
    </row>
    <row r="124" spans="1:14" s="29" customFormat="1" ht="15.75" thickBot="1" x14ac:dyDescent="0.3">
      <c r="B124" s="25">
        <v>1</v>
      </c>
      <c r="C124" s="26">
        <f>SUM(C123)</f>
        <v>6</v>
      </c>
      <c r="D124" s="27">
        <f>SUM(D123)</f>
        <v>433727.83</v>
      </c>
      <c r="E124" s="27">
        <f t="shared" ref="E124:I124" si="49">SUM(E123)</f>
        <v>5105.76</v>
      </c>
      <c r="F124" s="27">
        <f t="shared" si="49"/>
        <v>444.93</v>
      </c>
      <c r="G124" s="27">
        <f t="shared" si="49"/>
        <v>850.96</v>
      </c>
      <c r="H124" s="28">
        <f t="shared" si="49"/>
        <v>1.0258276486431594E-3</v>
      </c>
      <c r="I124" s="28">
        <f t="shared" si="49"/>
        <v>1.2797633944771311E-2</v>
      </c>
      <c r="J124" s="25"/>
      <c r="K124" s="37">
        <f>G124</f>
        <v>850.96</v>
      </c>
      <c r="L124" s="40">
        <f>I124</f>
        <v>1.2797633944771311E-2</v>
      </c>
      <c r="M124" s="27">
        <f>(C124/$C$132)*K124</f>
        <v>2.0814349775784753</v>
      </c>
      <c r="N124" s="28">
        <f>(D124/D$132)*L124</f>
        <v>5.2434572243315389E-5</v>
      </c>
    </row>
    <row r="125" spans="1:14" ht="15.75" thickTop="1" x14ac:dyDescent="0.25">
      <c r="A125" s="6" t="s">
        <v>29</v>
      </c>
      <c r="B125" s="7">
        <v>1</v>
      </c>
      <c r="C125" s="23">
        <v>55</v>
      </c>
      <c r="D125" s="8">
        <v>1450309</v>
      </c>
      <c r="E125" s="8">
        <f>3618.7+3250</f>
        <v>6868.7</v>
      </c>
      <c r="F125" s="8">
        <v>6685.83</v>
      </c>
      <c r="G125" s="8">
        <f t="shared" si="45"/>
        <v>124.88545454545454</v>
      </c>
      <c r="H125" s="9">
        <f t="shared" si="45"/>
        <v>4.6099348483667965E-3</v>
      </c>
      <c r="I125" s="9">
        <f t="shared" si="29"/>
        <v>9.3459600678200295E-3</v>
      </c>
      <c r="J125" s="7">
        <v>2016</v>
      </c>
    </row>
    <row r="126" spans="1:14" s="29" customFormat="1" ht="15.75" thickBot="1" x14ac:dyDescent="0.3">
      <c r="B126" s="25">
        <v>1</v>
      </c>
      <c r="C126" s="26">
        <f>SUM(C125)</f>
        <v>55</v>
      </c>
      <c r="D126" s="27">
        <f>SUM(D125)</f>
        <v>1450309</v>
      </c>
      <c r="E126" s="27">
        <f t="shared" ref="E126:I126" si="50">SUM(E125)</f>
        <v>6868.7</v>
      </c>
      <c r="F126" s="27">
        <f t="shared" si="50"/>
        <v>6685.83</v>
      </c>
      <c r="G126" s="27">
        <f t="shared" si="50"/>
        <v>124.88545454545454</v>
      </c>
      <c r="H126" s="28">
        <f t="shared" si="50"/>
        <v>4.6099348483667965E-3</v>
      </c>
      <c r="I126" s="28">
        <f t="shared" si="50"/>
        <v>9.3459600678200295E-3</v>
      </c>
      <c r="J126" s="25"/>
      <c r="K126" s="37">
        <f>G126</f>
        <v>124.88545454545454</v>
      </c>
      <c r="L126" s="40">
        <f>I126</f>
        <v>9.3459600678200295E-3</v>
      </c>
      <c r="M126" s="27">
        <f>(C126/$C$132)*K126</f>
        <v>2.8001222992254378</v>
      </c>
      <c r="N126" s="28">
        <f>(D126/D$132)*L126</f>
        <v>1.2804281675056356E-4</v>
      </c>
    </row>
    <row r="127" spans="1:14" ht="15.75" thickTop="1" x14ac:dyDescent="0.25">
      <c r="A127" s="6" t="s">
        <v>30</v>
      </c>
      <c r="B127" s="7">
        <v>1</v>
      </c>
      <c r="C127" s="23">
        <v>9</v>
      </c>
      <c r="D127" s="8">
        <v>461509.95</v>
      </c>
      <c r="E127" s="8">
        <v>9940.2999999999993</v>
      </c>
      <c r="F127" s="8">
        <v>2049.61</v>
      </c>
      <c r="G127" s="8">
        <f t="shared" si="45"/>
        <v>1104.4777777777776</v>
      </c>
      <c r="H127" s="9">
        <f t="shared" si="45"/>
        <v>4.4410960153730165E-3</v>
      </c>
      <c r="I127" s="9">
        <f t="shared" si="29"/>
        <v>2.5979743231971487E-2</v>
      </c>
      <c r="J127" s="7">
        <v>2016</v>
      </c>
    </row>
    <row r="128" spans="1:14" s="29" customFormat="1" ht="15.75" thickBot="1" x14ac:dyDescent="0.3">
      <c r="B128" s="25">
        <v>1</v>
      </c>
      <c r="C128" s="26">
        <f>SUM(C127)</f>
        <v>9</v>
      </c>
      <c r="D128" s="27">
        <f>SUM(D127)</f>
        <v>461509.95</v>
      </c>
      <c r="E128" s="27">
        <f t="shared" ref="E128:I128" si="51">SUM(E127)</f>
        <v>9940.2999999999993</v>
      </c>
      <c r="F128" s="27">
        <f t="shared" si="51"/>
        <v>2049.61</v>
      </c>
      <c r="G128" s="27">
        <f t="shared" si="51"/>
        <v>1104.4777777777776</v>
      </c>
      <c r="H128" s="28">
        <f t="shared" si="51"/>
        <v>4.4410960153730165E-3</v>
      </c>
      <c r="I128" s="28">
        <f t="shared" si="51"/>
        <v>2.5979743231971487E-2</v>
      </c>
      <c r="J128" s="25"/>
      <c r="K128" s="37">
        <f>G128</f>
        <v>1104.4777777777776</v>
      </c>
      <c r="L128" s="40">
        <f>I128</f>
        <v>2.5979743231971487E-2</v>
      </c>
      <c r="M128" s="27">
        <f>(C128/$C$132)*K128</f>
        <v>4.0523033020790864</v>
      </c>
      <c r="N128" s="28">
        <f>(D128/D$132)*L128</f>
        <v>1.1326263979538571E-4</v>
      </c>
    </row>
    <row r="129" spans="1:14" ht="15.75" thickTop="1" x14ac:dyDescent="0.25">
      <c r="A129" s="6" t="s">
        <v>31</v>
      </c>
      <c r="B129" s="7">
        <v>1</v>
      </c>
      <c r="C129" s="23">
        <v>7</v>
      </c>
      <c r="D129" s="8">
        <v>1625825.48</v>
      </c>
      <c r="E129" s="8">
        <v>17652.64</v>
      </c>
      <c r="F129" s="8">
        <v>7959</v>
      </c>
      <c r="G129" s="8">
        <f t="shared" si="45"/>
        <v>2521.8057142857142</v>
      </c>
      <c r="H129" s="9">
        <f t="shared" si="45"/>
        <v>4.8953593715359905E-3</v>
      </c>
      <c r="I129" s="9">
        <f t="shared" si="29"/>
        <v>1.575300689714864E-2</v>
      </c>
      <c r="J129" s="7">
        <v>2016</v>
      </c>
    </row>
    <row r="130" spans="1:14" s="29" customFormat="1" ht="15.75" thickBot="1" x14ac:dyDescent="0.3">
      <c r="B130" s="25">
        <v>1</v>
      </c>
      <c r="C130" s="26">
        <f>SUM(C129)</f>
        <v>7</v>
      </c>
      <c r="D130" s="27">
        <f>SUM(D129)</f>
        <v>1625825.48</v>
      </c>
      <c r="E130" s="27">
        <f t="shared" ref="E130:I130" si="52">SUM(E129)</f>
        <v>17652.64</v>
      </c>
      <c r="F130" s="27">
        <f t="shared" si="52"/>
        <v>7959</v>
      </c>
      <c r="G130" s="27">
        <f t="shared" si="52"/>
        <v>2521.8057142857142</v>
      </c>
      <c r="H130" s="28">
        <f t="shared" si="52"/>
        <v>4.8953593715359905E-3</v>
      </c>
      <c r="I130" s="28">
        <f t="shared" si="52"/>
        <v>1.575300689714864E-2</v>
      </c>
      <c r="J130" s="25"/>
      <c r="K130" s="37">
        <f>G130</f>
        <v>2521.8057142857142</v>
      </c>
      <c r="L130" s="40">
        <f>I130</f>
        <v>1.575300689714864E-2</v>
      </c>
      <c r="M130" s="27">
        <f>(C130/$C$132)*K130</f>
        <v>7.1963473298002452</v>
      </c>
      <c r="N130" s="28">
        <f>(D130/D$132)*L130</f>
        <v>2.4194026109362727E-4</v>
      </c>
    </row>
    <row r="131" spans="1:14" ht="15.75" thickTop="1" x14ac:dyDescent="0.25"/>
    <row r="132" spans="1:14" s="32" customFormat="1" ht="15.75" thickBot="1" x14ac:dyDescent="0.3">
      <c r="B132" s="33">
        <f>B14+B28+B30+B35+B41+B43+B45+B62+B67+B69+B71+B73+B75+B80+B83+B89+B104+B106+B108+B110+B116+B118+B122+B124+B126+B128+B130</f>
        <v>102</v>
      </c>
      <c r="C132" s="34">
        <f t="shared" ref="C132:N132" si="53">C14+C28+C30+C35+C41+C43+C45+C62+C67+C69+C71+C73+C75+C80+C83+C89+C104+C106+C108+C110+C116+C118+C122+C124+C126+C128+C130</f>
        <v>2453</v>
      </c>
      <c r="D132" s="30">
        <f t="shared" si="53"/>
        <v>105859355.05000003</v>
      </c>
      <c r="E132" s="30">
        <f t="shared" si="53"/>
        <v>1035890.9200000002</v>
      </c>
      <c r="F132" s="30">
        <f t="shared" si="53"/>
        <v>444481.20000000007</v>
      </c>
      <c r="G132" s="30">
        <f t="shared" si="53"/>
        <v>61593.319355637657</v>
      </c>
      <c r="H132" s="31">
        <f t="shared" si="53"/>
        <v>0.46768568072355349</v>
      </c>
      <c r="I132" s="31">
        <f t="shared" si="53"/>
        <v>2.1450012140495449</v>
      </c>
      <c r="J132" s="33"/>
      <c r="K132" s="30"/>
      <c r="L132" s="31"/>
      <c r="M132" s="30">
        <f t="shared" si="53"/>
        <v>422.29552384834903</v>
      </c>
      <c r="N132" s="31">
        <f t="shared" si="53"/>
        <v>1.3984329673091087E-2</v>
      </c>
    </row>
    <row r="133" spans="1:14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summary</vt:lpstr>
      <vt:lpstr>2018 study data</vt:lpstr>
      <vt:lpstr>Weighted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Droblyen</dc:creator>
  <cp:lastModifiedBy>Eric Droblyen</cp:lastModifiedBy>
  <dcterms:created xsi:type="dcterms:W3CDTF">2018-11-16T14:49:34Z</dcterms:created>
  <dcterms:modified xsi:type="dcterms:W3CDTF">2020-06-29T16:19:54Z</dcterms:modified>
</cp:coreProperties>
</file>