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eric.EMPFID\Desktop\American Funds blog\"/>
    </mc:Choice>
  </mc:AlternateContent>
  <xr:revisionPtr revIDLastSave="0" documentId="10_ncr:100000_{F103FEBA-EE4B-4BB6-AE48-5B66EA9FD027}" xr6:coauthVersionLast="31" xr6:coauthVersionMax="31" xr10:uidLastSave="{00000000-0000-0000-0000-000000000000}"/>
  <bookViews>
    <workbookView xWindow="0" yWindow="0" windowWidth="28800" windowHeight="12435" xr2:uid="{00000000-000D-0000-FFFF-FFFF00000000}"/>
  </bookViews>
  <sheets>
    <sheet name="R-2 (current)" sheetId="1" r:id="rId1"/>
    <sheet name="R-3 (estimated)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F2" i="1" s="1"/>
  <c r="H2" i="1"/>
  <c r="E3" i="1"/>
  <c r="F3" i="1" s="1"/>
  <c r="H3" i="1"/>
  <c r="E4" i="1"/>
  <c r="F4" i="1" s="1"/>
  <c r="H4" i="1"/>
  <c r="E5" i="1"/>
  <c r="F5" i="1" s="1"/>
  <c r="H5" i="1"/>
  <c r="E6" i="1"/>
  <c r="F6" i="1" s="1"/>
  <c r="H6" i="1"/>
  <c r="E7" i="1"/>
  <c r="F7" i="1"/>
  <c r="H7" i="1"/>
  <c r="C13" i="2" l="1"/>
  <c r="D9" i="2"/>
  <c r="C9" i="2"/>
  <c r="B9" i="2"/>
  <c r="C26" i="2" s="1"/>
  <c r="C29" i="2" s="1"/>
  <c r="H8" i="2"/>
  <c r="I8" i="2" s="1"/>
  <c r="E8" i="2"/>
  <c r="F8" i="2" s="1"/>
  <c r="H7" i="2"/>
  <c r="I7" i="2" s="1"/>
  <c r="E7" i="2"/>
  <c r="F7" i="2" s="1"/>
  <c r="H6" i="2"/>
  <c r="I6" i="2" s="1"/>
  <c r="E6" i="2"/>
  <c r="F6" i="2" s="1"/>
  <c r="H5" i="2"/>
  <c r="I5" i="2" s="1"/>
  <c r="E5" i="2"/>
  <c r="F5" i="2" s="1"/>
  <c r="H4" i="2"/>
  <c r="I4" i="2" s="1"/>
  <c r="E4" i="2"/>
  <c r="F4" i="2" s="1"/>
  <c r="H3" i="2"/>
  <c r="I3" i="2" s="1"/>
  <c r="E3" i="2"/>
  <c r="F3" i="2" s="1"/>
  <c r="H2" i="2"/>
  <c r="I2" i="2" s="1"/>
  <c r="I9" i="2" s="1"/>
  <c r="C16" i="2" s="1"/>
  <c r="E2" i="2"/>
  <c r="F2" i="2" s="1"/>
  <c r="I2" i="1"/>
  <c r="I3" i="1"/>
  <c r="I4" i="1"/>
  <c r="I5" i="1"/>
  <c r="I6" i="1"/>
  <c r="I7" i="1"/>
  <c r="E8" i="1"/>
  <c r="F8" i="1" s="1"/>
  <c r="H8" i="1"/>
  <c r="I8" i="1" s="1"/>
  <c r="B9" i="1"/>
  <c r="C9" i="1"/>
  <c r="D9" i="1"/>
  <c r="E9" i="1"/>
  <c r="C31" i="2" l="1"/>
  <c r="C32" i="2" s="1"/>
  <c r="E9" i="2"/>
  <c r="F9" i="2"/>
  <c r="C20" i="2" s="1"/>
  <c r="C18" i="2"/>
  <c r="I9" i="1"/>
  <c r="C15" i="1" s="1"/>
  <c r="C17" i="1" s="1"/>
  <c r="F9" i="1"/>
  <c r="C19" i="1" s="1"/>
  <c r="C21" i="2" l="1"/>
  <c r="C34" i="2" s="1"/>
  <c r="E34" i="2" s="1"/>
  <c r="C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Eric Droblyen</author>
  </authors>
  <commentList>
    <comment ref="C12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Eric Droblyen:</t>
        </r>
        <r>
          <rPr>
            <sz val="9"/>
            <color indexed="81"/>
            <rFont val="Tahoma"/>
            <charset val="1"/>
          </rPr>
          <t xml:space="preserve">
AF 408b-2 page 10</t>
        </r>
      </text>
    </comment>
    <comment ref="C13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Eric Droblyen:</t>
        </r>
        <r>
          <rPr>
            <sz val="9"/>
            <color indexed="81"/>
            <rFont val="Tahoma"/>
            <charset val="1"/>
          </rPr>
          <t xml:space="preserve">
AF 408b-2 page 10</t>
        </r>
      </text>
    </comment>
    <comment ref="C14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Eric Droblyen:</t>
        </r>
        <r>
          <rPr>
            <sz val="9"/>
            <color indexed="81"/>
            <rFont val="Tahoma"/>
            <charset val="1"/>
          </rPr>
          <t xml:space="preserve">
B Macon e-mail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Eric Droblyen</author>
  </authors>
  <commentList>
    <comment ref="C12" authorId="0" shapeId="0" xr:uid="{00000000-0006-0000-0100-000001000000}">
      <text>
        <r>
          <rPr>
            <b/>
            <sz val="9"/>
            <color indexed="81"/>
            <rFont val="Tahoma"/>
            <charset val="1"/>
          </rPr>
          <t>Eric Droblyen:</t>
        </r>
        <r>
          <rPr>
            <sz val="9"/>
            <color indexed="81"/>
            <rFont val="Tahoma"/>
            <charset val="1"/>
          </rPr>
          <t xml:space="preserve">
AF 408b-2 page 10</t>
        </r>
      </text>
    </comment>
    <comment ref="C13" authorId="0" shapeId="0" xr:uid="{00000000-0006-0000-0100-000002000000}">
      <text>
        <r>
          <rPr>
            <b/>
            <sz val="9"/>
            <color indexed="81"/>
            <rFont val="Tahoma"/>
            <charset val="1"/>
          </rPr>
          <t>Eric Droblyen:</t>
        </r>
        <r>
          <rPr>
            <sz val="9"/>
            <color indexed="81"/>
            <rFont val="Tahoma"/>
            <charset val="1"/>
          </rPr>
          <t xml:space="preserve">
AF 408b-2 page 10</t>
        </r>
      </text>
    </comment>
    <comment ref="C14" authorId="0" shapeId="0" xr:uid="{00000000-0006-0000-0100-000003000000}">
      <text>
        <r>
          <rPr>
            <b/>
            <sz val="9"/>
            <color indexed="81"/>
            <rFont val="Tahoma"/>
            <charset val="1"/>
          </rPr>
          <t>Eric Droblyen:</t>
        </r>
        <r>
          <rPr>
            <sz val="9"/>
            <color indexed="81"/>
            <rFont val="Tahoma"/>
            <charset val="1"/>
          </rPr>
          <t xml:space="preserve">
B Macon e-mail
</t>
        </r>
      </text>
    </comment>
  </commentList>
</comments>
</file>

<file path=xl/sharedStrings.xml><?xml version="1.0" encoding="utf-8"?>
<sst xmlns="http://schemas.openxmlformats.org/spreadsheetml/2006/main" count="54" uniqueCount="37">
  <si>
    <t>Balance</t>
  </si>
  <si>
    <t>Exp. Ratio</t>
  </si>
  <si>
    <t>Fund Cost</t>
  </si>
  <si>
    <t>Total Provider Exp.</t>
  </si>
  <si>
    <t>FUND</t>
  </si>
  <si>
    <t>Indirect Fees</t>
  </si>
  <si>
    <t>Total Fees</t>
  </si>
  <si>
    <t xml:space="preserve"> + Fund Cost</t>
  </si>
  <si>
    <t xml:space="preserve"> = Total Annual Cost</t>
  </si>
  <si>
    <t xml:space="preserve"> + Vanguard Fund Cost</t>
  </si>
  <si>
    <t xml:space="preserve"> = Total EF Annual Cost</t>
  </si>
  <si>
    <t>Annual Asset Based Fee</t>
  </si>
  <si>
    <t>Total Savings if Switching to Employee Fiduciary</t>
  </si>
  <si>
    <t>Total Expense</t>
  </si>
  <si>
    <t>Rev. Sharing</t>
  </si>
  <si>
    <t>Indirect Fees (Wrap + Rev Sharing)</t>
  </si>
  <si>
    <t xml:space="preserve">Wrap Fee </t>
  </si>
  <si>
    <r>
      <rPr>
        <b/>
        <sz val="11"/>
        <color rgb="FFFF0000"/>
        <rFont val="Calibri"/>
        <family val="2"/>
        <scheme val="minor"/>
      </rPr>
      <t>(Other Provider)</t>
    </r>
    <r>
      <rPr>
        <b/>
        <sz val="11"/>
        <color theme="1"/>
        <rFont val="Calibri"/>
        <family val="2"/>
        <scheme val="minor"/>
      </rPr>
      <t xml:space="preserve"> Fees</t>
    </r>
  </si>
  <si>
    <t>Employee Fiduciary Fees</t>
  </si>
  <si>
    <t>Annual RK and Administration Fee (up to 30 Ees)</t>
  </si>
  <si>
    <t>Annual Fee for plan &gt;30 EEs ($30 per additional EE)</t>
  </si>
  <si>
    <t>Growth Portfolio - R2</t>
  </si>
  <si>
    <t>SmallCap World Fund - R2</t>
  </si>
  <si>
    <t>American Funds 2040 Target Date - R2</t>
  </si>
  <si>
    <t>American Funds 2045 Target Date - R2</t>
  </si>
  <si>
    <t>American Funds 2055 Target Date - R2</t>
  </si>
  <si>
    <t>American Funds 2060 Target Date - R2</t>
  </si>
  <si>
    <t>Dyatech</t>
  </si>
  <si>
    <t>American Funds base fee</t>
  </si>
  <si>
    <t>American Funds participant fee</t>
  </si>
  <si>
    <t>Growth Portfolio - R3</t>
  </si>
  <si>
    <t>SmallCap World Fund - R3</t>
  </si>
  <si>
    <t>American Funds 2040 Target Date - R3</t>
  </si>
  <si>
    <t>American Funds 2045 Target Date - R3</t>
  </si>
  <si>
    <t>American Funds 2055 Target Date - R3</t>
  </si>
  <si>
    <t>American Funds 2060 Target Date - R3</t>
  </si>
  <si>
    <t>AF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</si>
</sst>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00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1" fillId="0" borderId="1" xfId="0" applyFont="1" applyBorder="1"/>
    <xf numFmtId="10" fontId="0" fillId="0" borderId="0" xfId="0" applyNumberFormat="1"/>
    <xf numFmtId="165" fontId="0" fillId="0" borderId="0" xfId="0" applyNumberFormat="1"/>
    <xf numFmtId="0" fontId="1" fillId="0" borderId="0" xfId="0" applyFont="1"/>
    <xf numFmtId="164" fontId="0" fillId="0" borderId="0" xfId="0" applyNumberFormat="1"/>
    <xf numFmtId="164" fontId="0" fillId="0" borderId="2" xfId="0" applyNumberFormat="1" applyBorder="1"/>
    <xf numFmtId="10" fontId="0" fillId="0" borderId="2" xfId="0" applyNumberFormat="1" applyBorder="1"/>
    <xf numFmtId="164" fontId="0" fillId="0" borderId="3" xfId="0" applyNumberFormat="1" applyBorder="1"/>
    <xf numFmtId="164" fontId="1" fillId="0" borderId="1" xfId="0" applyNumberFormat="1" applyFont="1" applyBorder="1"/>
    <xf numFmtId="0" fontId="0" fillId="0" borderId="0" xfId="0" applyNumberFormat="1"/>
    <xf numFmtId="0" fontId="0" fillId="0" borderId="0" xfId="0" applyBorder="1"/>
    <xf numFmtId="164" fontId="0" fillId="0" borderId="0" xfId="0" applyNumberFormat="1" applyBorder="1"/>
    <xf numFmtId="164" fontId="1" fillId="0" borderId="0" xfId="0" applyNumberFormat="1" applyFont="1" applyBorder="1"/>
    <xf numFmtId="10" fontId="0" fillId="3" borderId="1" xfId="0" applyNumberFormat="1" applyFill="1" applyBorder="1" applyAlignment="1">
      <alignment horizontal="center"/>
    </xf>
    <xf numFmtId="10" fontId="0" fillId="3" borderId="0" xfId="0" applyNumberFormat="1" applyFill="1"/>
    <xf numFmtId="10" fontId="0" fillId="3" borderId="2" xfId="0" applyNumberFormat="1" applyFill="1" applyBorder="1"/>
    <xf numFmtId="10" fontId="2" fillId="0" borderId="1" xfId="0" applyNumberFormat="1" applyFont="1" applyFill="1" applyBorder="1" applyAlignment="1">
      <alignment horizontal="center"/>
    </xf>
    <xf numFmtId="164" fontId="0" fillId="2" borderId="0" xfId="0" applyNumberFormat="1" applyFill="1"/>
    <xf numFmtId="164" fontId="0" fillId="3" borderId="1" xfId="0" applyNumberFormat="1" applyFill="1" applyBorder="1" applyAlignment="1">
      <alignment horizontal="center"/>
    </xf>
    <xf numFmtId="164" fontId="0" fillId="3" borderId="0" xfId="0" applyNumberFormat="1" applyFill="1"/>
    <xf numFmtId="164" fontId="0" fillId="3" borderId="2" xfId="0" applyNumberFormat="1" applyFill="1" applyBorder="1"/>
    <xf numFmtId="164" fontId="0" fillId="3" borderId="4" xfId="0" applyNumberFormat="1" applyFill="1" applyBorder="1"/>
    <xf numFmtId="10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E14" sqref="E14"/>
    </sheetView>
  </sheetViews>
  <sheetFormatPr defaultRowHeight="15" x14ac:dyDescent="0.25"/>
  <cols>
    <col min="1" max="1" width="64.28515625" customWidth="1"/>
    <col min="2" max="2" width="12.7109375" bestFit="1" customWidth="1"/>
    <col min="3" max="3" width="10.140625" bestFit="1" customWidth="1"/>
    <col min="4" max="4" width="9.85546875" bestFit="1" customWidth="1"/>
    <col min="5" max="5" width="13.42578125" bestFit="1" customWidth="1"/>
    <col min="6" max="6" width="10.140625" bestFit="1" customWidth="1"/>
    <col min="7" max="7" width="12" bestFit="1" customWidth="1"/>
    <col min="8" max="8" width="17.85546875" bestFit="1" customWidth="1"/>
    <col min="9" max="9" width="12.42578125" bestFit="1" customWidth="1"/>
  </cols>
  <sheetData>
    <row r="1" spans="1:10" x14ac:dyDescent="0.25">
      <c r="A1" s="1" t="s">
        <v>4</v>
      </c>
      <c r="B1" s="3" t="s">
        <v>0</v>
      </c>
      <c r="C1" s="2" t="s">
        <v>1</v>
      </c>
      <c r="D1" s="2" t="s">
        <v>16</v>
      </c>
      <c r="E1" s="19" t="s">
        <v>13</v>
      </c>
      <c r="F1" s="22" t="s">
        <v>2</v>
      </c>
      <c r="G1" s="2" t="s">
        <v>14</v>
      </c>
      <c r="H1" s="1" t="s">
        <v>3</v>
      </c>
      <c r="I1" s="24" t="s">
        <v>5</v>
      </c>
    </row>
    <row r="2" spans="1:10" x14ac:dyDescent="0.25">
      <c r="A2" t="s">
        <v>21</v>
      </c>
      <c r="B2" s="10">
        <v>298912</v>
      </c>
      <c r="C2" s="7">
        <v>1.49E-2</v>
      </c>
      <c r="D2" s="7"/>
      <c r="E2" s="20">
        <f t="shared" ref="E2:E8" si="0">SUM(C2,D2)</f>
        <v>1.49E-2</v>
      </c>
      <c r="F2" s="10">
        <f>E2*B2</f>
        <v>4453.7888000000003</v>
      </c>
      <c r="G2" s="7">
        <v>1.0999999999999999E-2</v>
      </c>
      <c r="H2" s="7">
        <f>SUM(D2,G2)</f>
        <v>1.0999999999999999E-2</v>
      </c>
      <c r="I2" s="25">
        <f>H2*B2</f>
        <v>3288.0319999999997</v>
      </c>
      <c r="J2" s="10"/>
    </row>
    <row r="3" spans="1:10" x14ac:dyDescent="0.25">
      <c r="A3" t="s">
        <v>22</v>
      </c>
      <c r="B3" s="10">
        <v>186</v>
      </c>
      <c r="C3" s="7">
        <v>1.7999999999999999E-2</v>
      </c>
      <c r="D3" s="7"/>
      <c r="E3" s="20">
        <f t="shared" si="0"/>
        <v>1.7999999999999999E-2</v>
      </c>
      <c r="F3" s="10">
        <f t="shared" ref="F3:F8" si="1">E3*B3</f>
        <v>3.3479999999999999</v>
      </c>
      <c r="G3" s="7">
        <v>1.0999999999999999E-2</v>
      </c>
      <c r="H3" s="7">
        <f t="shared" ref="H3:H8" si="2">SUM(D3,G3)</f>
        <v>1.0999999999999999E-2</v>
      </c>
      <c r="I3" s="25">
        <f t="shared" ref="I3:I8" si="3">H3*B3</f>
        <v>2.0459999999999998</v>
      </c>
      <c r="J3" s="10"/>
    </row>
    <row r="4" spans="1:10" x14ac:dyDescent="0.25">
      <c r="A4" t="s">
        <v>23</v>
      </c>
      <c r="B4" s="10">
        <v>123099</v>
      </c>
      <c r="C4" s="7">
        <v>1.4999999999999999E-2</v>
      </c>
      <c r="D4" s="7"/>
      <c r="E4" s="20">
        <f t="shared" si="0"/>
        <v>1.4999999999999999E-2</v>
      </c>
      <c r="F4" s="10">
        <f t="shared" si="1"/>
        <v>1846.4849999999999</v>
      </c>
      <c r="G4" s="7">
        <v>1.0999999999999999E-2</v>
      </c>
      <c r="H4" s="7">
        <f t="shared" si="2"/>
        <v>1.0999999999999999E-2</v>
      </c>
      <c r="I4" s="25">
        <f t="shared" si="3"/>
        <v>1354.0889999999999</v>
      </c>
      <c r="J4" s="10"/>
    </row>
    <row r="5" spans="1:10" x14ac:dyDescent="0.25">
      <c r="A5" t="s">
        <v>24</v>
      </c>
      <c r="B5" s="10">
        <v>2450</v>
      </c>
      <c r="C5" s="7">
        <v>1.4999999999999999E-2</v>
      </c>
      <c r="D5" s="7"/>
      <c r="E5" s="20">
        <f t="shared" si="0"/>
        <v>1.4999999999999999E-2</v>
      </c>
      <c r="F5" s="10">
        <f t="shared" si="1"/>
        <v>36.75</v>
      </c>
      <c r="G5" s="7">
        <v>1.0999999999999999E-2</v>
      </c>
      <c r="H5" s="7">
        <f t="shared" si="2"/>
        <v>1.0999999999999999E-2</v>
      </c>
      <c r="I5" s="25">
        <f t="shared" si="3"/>
        <v>26.95</v>
      </c>
      <c r="J5" s="10"/>
    </row>
    <row r="6" spans="1:10" x14ac:dyDescent="0.25">
      <c r="A6" t="s">
        <v>25</v>
      </c>
      <c r="B6" s="10">
        <v>27426</v>
      </c>
      <c r="C6" s="7">
        <v>1.52E-2</v>
      </c>
      <c r="D6" s="7"/>
      <c r="E6" s="20">
        <f t="shared" si="0"/>
        <v>1.52E-2</v>
      </c>
      <c r="F6" s="10">
        <f t="shared" si="1"/>
        <v>416.87520000000001</v>
      </c>
      <c r="G6" s="7">
        <v>1.0999999999999999E-2</v>
      </c>
      <c r="H6" s="7">
        <f t="shared" si="2"/>
        <v>1.0999999999999999E-2</v>
      </c>
      <c r="I6" s="25">
        <f t="shared" si="3"/>
        <v>301.68599999999998</v>
      </c>
      <c r="J6" s="10"/>
    </row>
    <row r="7" spans="1:10" x14ac:dyDescent="0.25">
      <c r="A7" t="s">
        <v>26</v>
      </c>
      <c r="B7" s="10">
        <v>65876</v>
      </c>
      <c r="C7" s="7">
        <v>1.54E-2</v>
      </c>
      <c r="D7" s="7"/>
      <c r="E7" s="20">
        <f t="shared" si="0"/>
        <v>1.54E-2</v>
      </c>
      <c r="F7" s="10">
        <f t="shared" si="1"/>
        <v>1014.4904</v>
      </c>
      <c r="G7" s="7">
        <v>1.0999999999999999E-2</v>
      </c>
      <c r="H7" s="7">
        <f t="shared" si="2"/>
        <v>1.0999999999999999E-2</v>
      </c>
      <c r="I7" s="25">
        <f t="shared" si="3"/>
        <v>724.63599999999997</v>
      </c>
      <c r="J7" s="10"/>
    </row>
    <row r="8" spans="1:10" ht="15.75" thickBot="1" x14ac:dyDescent="0.3">
      <c r="A8" s="5"/>
      <c r="B8" s="11"/>
      <c r="C8" s="12"/>
      <c r="D8" s="12"/>
      <c r="E8" s="21">
        <f t="shared" si="0"/>
        <v>0</v>
      </c>
      <c r="F8" s="11">
        <f t="shared" si="1"/>
        <v>0</v>
      </c>
      <c r="G8" s="12"/>
      <c r="H8" s="12">
        <f t="shared" si="2"/>
        <v>0</v>
      </c>
      <c r="I8" s="26">
        <f t="shared" si="3"/>
        <v>0</v>
      </c>
    </row>
    <row r="9" spans="1:10" ht="15.75" thickTop="1" x14ac:dyDescent="0.25">
      <c r="B9" s="10">
        <f>SUM(B2:B8)</f>
        <v>517949</v>
      </c>
      <c r="C9" s="7">
        <f>AVERAGE(C2:C8)</f>
        <v>1.5583333333333333E-2</v>
      </c>
      <c r="D9" s="7" t="e">
        <f>AVERAGE(D2:D7)</f>
        <v>#DIV/0!</v>
      </c>
      <c r="E9" s="20">
        <f>AVERAGE(E2:E7)</f>
        <v>1.5583333333333333E-2</v>
      </c>
      <c r="F9" s="10">
        <f>SUM(F2:F8)</f>
        <v>7771.7374</v>
      </c>
      <c r="I9" s="25">
        <f>SUM(I2:I8)</f>
        <v>5697.4389999999985</v>
      </c>
      <c r="J9" s="10"/>
    </row>
    <row r="11" spans="1:10" x14ac:dyDescent="0.25">
      <c r="A11" s="6" t="s">
        <v>36</v>
      </c>
      <c r="B11" s="4"/>
      <c r="C11" s="4"/>
      <c r="D11" s="16"/>
      <c r="E11" s="16"/>
    </row>
    <row r="12" spans="1:10" x14ac:dyDescent="0.25">
      <c r="A12" t="s">
        <v>28</v>
      </c>
      <c r="C12" s="10">
        <v>0</v>
      </c>
      <c r="D12" s="10"/>
      <c r="E12" s="10"/>
    </row>
    <row r="13" spans="1:10" x14ac:dyDescent="0.25">
      <c r="A13" t="s">
        <v>29</v>
      </c>
      <c r="C13" s="10">
        <v>0</v>
      </c>
      <c r="D13" s="10"/>
      <c r="E13" s="10"/>
    </row>
    <row r="14" spans="1:10" x14ac:dyDescent="0.25">
      <c r="A14" t="s">
        <v>27</v>
      </c>
      <c r="B14" s="7"/>
      <c r="C14" s="10">
        <v>350</v>
      </c>
      <c r="D14" s="10"/>
      <c r="E14" s="10"/>
    </row>
    <row r="15" spans="1:10" x14ac:dyDescent="0.25">
      <c r="A15" t="s">
        <v>15</v>
      </c>
      <c r="C15" s="10">
        <f>I9</f>
        <v>5697.4389999999985</v>
      </c>
      <c r="D15" s="10"/>
      <c r="E15" s="10"/>
      <c r="F15" s="10"/>
    </row>
    <row r="16" spans="1:10" ht="15.75" thickBot="1" x14ac:dyDescent="0.3">
      <c r="A16" s="5"/>
      <c r="B16" s="5"/>
      <c r="C16" s="11"/>
      <c r="D16" s="17"/>
      <c r="E16" s="17"/>
    </row>
    <row r="17" spans="1:5" ht="15.75" thickTop="1" x14ac:dyDescent="0.25">
      <c r="A17" t="s">
        <v>6</v>
      </c>
      <c r="C17" s="10">
        <f>SUM(C12:C16)</f>
        <v>6047.4389999999985</v>
      </c>
      <c r="D17" s="10"/>
      <c r="E17" s="10"/>
    </row>
    <row r="18" spans="1:5" x14ac:dyDescent="0.25">
      <c r="C18" s="10"/>
      <c r="D18" s="10"/>
      <c r="E18" s="10"/>
    </row>
    <row r="19" spans="1:5" ht="15.75" thickBot="1" x14ac:dyDescent="0.3">
      <c r="A19" t="s">
        <v>7</v>
      </c>
      <c r="C19" s="13">
        <f>F9-I9</f>
        <v>2074.2984000000015</v>
      </c>
      <c r="D19" s="17"/>
      <c r="E19" s="17"/>
    </row>
    <row r="20" spans="1:5" x14ac:dyDescent="0.25">
      <c r="A20" t="s">
        <v>8</v>
      </c>
      <c r="C20" s="23">
        <f>SUM(C17:C19)</f>
        <v>8121.7374</v>
      </c>
      <c r="D20" s="10"/>
      <c r="E20" s="10"/>
    </row>
    <row r="21" spans="1:5" x14ac:dyDescent="0.25">
      <c r="C21" s="10"/>
      <c r="D21" s="10"/>
      <c r="E21" s="10"/>
    </row>
  </sheetData>
  <pageMargins left="0.7" right="0.7" top="0.75" bottom="0.75" header="0.3" footer="0.3"/>
  <pageSetup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4"/>
  <sheetViews>
    <sheetView workbookViewId="0">
      <selection activeCell="A7" sqref="A2:A7"/>
    </sheetView>
  </sheetViews>
  <sheetFormatPr defaultRowHeight="15" x14ac:dyDescent="0.25"/>
  <cols>
    <col min="1" max="1" width="64.28515625" customWidth="1"/>
    <col min="2" max="2" width="12.7109375" bestFit="1" customWidth="1"/>
    <col min="3" max="3" width="10.140625" bestFit="1" customWidth="1"/>
    <col min="4" max="4" width="9.85546875" bestFit="1" customWidth="1"/>
    <col min="5" max="5" width="13.42578125" bestFit="1" customWidth="1"/>
    <col min="6" max="6" width="10.140625" bestFit="1" customWidth="1"/>
    <col min="7" max="7" width="12" bestFit="1" customWidth="1"/>
    <col min="8" max="8" width="17.85546875" bestFit="1" customWidth="1"/>
    <col min="9" max="9" width="12.42578125" bestFit="1" customWidth="1"/>
  </cols>
  <sheetData>
    <row r="1" spans="1:10" x14ac:dyDescent="0.25">
      <c r="A1" s="1" t="s">
        <v>4</v>
      </c>
      <c r="B1" s="3" t="s">
        <v>0</v>
      </c>
      <c r="C1" s="2" t="s">
        <v>1</v>
      </c>
      <c r="D1" s="2" t="s">
        <v>16</v>
      </c>
      <c r="E1" s="19" t="s">
        <v>13</v>
      </c>
      <c r="F1" s="22" t="s">
        <v>2</v>
      </c>
      <c r="G1" s="2" t="s">
        <v>14</v>
      </c>
      <c r="H1" s="1" t="s">
        <v>3</v>
      </c>
      <c r="I1" s="24" t="s">
        <v>5</v>
      </c>
    </row>
    <row r="2" spans="1:10" x14ac:dyDescent="0.25">
      <c r="A2" t="s">
        <v>30</v>
      </c>
      <c r="B2" s="10">
        <v>298912</v>
      </c>
      <c r="C2" s="7">
        <v>1.0500000000000001E-2</v>
      </c>
      <c r="D2" s="7"/>
      <c r="E2" s="20">
        <f t="shared" ref="E2:E8" si="0">SUM(C2,D2)</f>
        <v>1.0500000000000001E-2</v>
      </c>
      <c r="F2" s="10">
        <f>E2*B2</f>
        <v>3138.576</v>
      </c>
      <c r="G2" s="7">
        <v>6.4999999999999997E-3</v>
      </c>
      <c r="H2" s="7">
        <f>SUM(D2,G2)</f>
        <v>6.4999999999999997E-3</v>
      </c>
      <c r="I2" s="25">
        <f>H2*B2</f>
        <v>1942.9279999999999</v>
      </c>
      <c r="J2" s="10"/>
    </row>
    <row r="3" spans="1:10" x14ac:dyDescent="0.25">
      <c r="A3" t="s">
        <v>31</v>
      </c>
      <c r="B3" s="10">
        <v>186</v>
      </c>
      <c r="C3" s="7">
        <v>1.35E-2</v>
      </c>
      <c r="D3" s="7"/>
      <c r="E3" s="20">
        <f t="shared" si="0"/>
        <v>1.35E-2</v>
      </c>
      <c r="F3" s="10">
        <f t="shared" ref="F3:F8" si="1">E3*B3</f>
        <v>2.5110000000000001</v>
      </c>
      <c r="G3" s="7">
        <v>6.4999999999999997E-3</v>
      </c>
      <c r="H3" s="7">
        <f t="shared" ref="H3:H8" si="2">SUM(D3,G3)</f>
        <v>6.4999999999999997E-3</v>
      </c>
      <c r="I3" s="25">
        <f t="shared" ref="I3:I8" si="3">H3*B3</f>
        <v>1.2089999999999999</v>
      </c>
      <c r="J3" s="10"/>
    </row>
    <row r="4" spans="1:10" x14ac:dyDescent="0.25">
      <c r="A4" t="s">
        <v>32</v>
      </c>
      <c r="B4" s="10">
        <v>123099</v>
      </c>
      <c r="C4" s="7">
        <v>1.06E-2</v>
      </c>
      <c r="D4" s="7"/>
      <c r="E4" s="20">
        <f t="shared" si="0"/>
        <v>1.06E-2</v>
      </c>
      <c r="F4" s="10">
        <f t="shared" si="1"/>
        <v>1304.8494000000001</v>
      </c>
      <c r="G4" s="7">
        <v>6.4999999999999997E-3</v>
      </c>
      <c r="H4" s="7">
        <f t="shared" si="2"/>
        <v>6.4999999999999997E-3</v>
      </c>
      <c r="I4" s="25">
        <f t="shared" si="3"/>
        <v>800.14350000000002</v>
      </c>
      <c r="J4" s="10"/>
    </row>
    <row r="5" spans="1:10" x14ac:dyDescent="0.25">
      <c r="A5" t="s">
        <v>33</v>
      </c>
      <c r="B5" s="10">
        <v>2450</v>
      </c>
      <c r="C5" s="7">
        <v>1.06E-2</v>
      </c>
      <c r="D5" s="7"/>
      <c r="E5" s="20">
        <f t="shared" si="0"/>
        <v>1.06E-2</v>
      </c>
      <c r="F5" s="10">
        <f t="shared" si="1"/>
        <v>25.97</v>
      </c>
      <c r="G5" s="7">
        <v>6.4999999999999997E-3</v>
      </c>
      <c r="H5" s="7">
        <f t="shared" si="2"/>
        <v>6.4999999999999997E-3</v>
      </c>
      <c r="I5" s="25">
        <f t="shared" si="3"/>
        <v>15.924999999999999</v>
      </c>
      <c r="J5" s="10"/>
    </row>
    <row r="6" spans="1:10" x14ac:dyDescent="0.25">
      <c r="A6" t="s">
        <v>34</v>
      </c>
      <c r="B6" s="10">
        <v>27426</v>
      </c>
      <c r="C6" s="7">
        <v>1.0699999999999999E-2</v>
      </c>
      <c r="D6" s="7"/>
      <c r="E6" s="20">
        <f t="shared" si="0"/>
        <v>1.0699999999999999E-2</v>
      </c>
      <c r="F6" s="10">
        <f t="shared" si="1"/>
        <v>293.45819999999998</v>
      </c>
      <c r="G6" s="7">
        <v>6.4999999999999997E-3</v>
      </c>
      <c r="H6" s="7">
        <f t="shared" si="2"/>
        <v>6.4999999999999997E-3</v>
      </c>
      <c r="I6" s="25">
        <f t="shared" si="3"/>
        <v>178.26900000000001</v>
      </c>
      <c r="J6" s="10"/>
    </row>
    <row r="7" spans="1:10" x14ac:dyDescent="0.25">
      <c r="A7" t="s">
        <v>35</v>
      </c>
      <c r="B7" s="10">
        <v>65876</v>
      </c>
      <c r="C7" s="7">
        <v>1.0999999999999999E-2</v>
      </c>
      <c r="D7" s="7"/>
      <c r="E7" s="20">
        <f t="shared" si="0"/>
        <v>1.0999999999999999E-2</v>
      </c>
      <c r="F7" s="10">
        <f t="shared" si="1"/>
        <v>724.63599999999997</v>
      </c>
      <c r="G7" s="7">
        <v>6.4999999999999997E-3</v>
      </c>
      <c r="H7" s="7">
        <f t="shared" si="2"/>
        <v>6.4999999999999997E-3</v>
      </c>
      <c r="I7" s="25">
        <f t="shared" si="3"/>
        <v>428.19399999999996</v>
      </c>
      <c r="J7" s="10"/>
    </row>
    <row r="8" spans="1:10" ht="15.75" thickBot="1" x14ac:dyDescent="0.3">
      <c r="A8" s="5"/>
      <c r="B8" s="11"/>
      <c r="C8" s="12"/>
      <c r="D8" s="12"/>
      <c r="E8" s="21">
        <f t="shared" si="0"/>
        <v>0</v>
      </c>
      <c r="F8" s="11">
        <f t="shared" si="1"/>
        <v>0</v>
      </c>
      <c r="G8" s="12"/>
      <c r="H8" s="12">
        <f t="shared" si="2"/>
        <v>0</v>
      </c>
      <c r="I8" s="26">
        <f t="shared" si="3"/>
        <v>0</v>
      </c>
    </row>
    <row r="9" spans="1:10" ht="15.75" thickTop="1" x14ac:dyDescent="0.25">
      <c r="B9" s="10">
        <f>SUM(B2:B8)</f>
        <v>517949</v>
      </c>
      <c r="C9" s="7">
        <f>AVERAGE(C2:C8)</f>
        <v>1.115E-2</v>
      </c>
      <c r="D9" s="7" t="e">
        <f>AVERAGE(D2:D7)</f>
        <v>#DIV/0!</v>
      </c>
      <c r="E9" s="20">
        <f>AVERAGE(E2:E7)</f>
        <v>1.115E-2</v>
      </c>
      <c r="F9" s="10">
        <f>SUM(F2:F8)</f>
        <v>5490.0006000000012</v>
      </c>
      <c r="I9" s="25">
        <f>SUM(I2:I8)</f>
        <v>3366.6685000000002</v>
      </c>
      <c r="J9" s="10"/>
    </row>
    <row r="11" spans="1:10" x14ac:dyDescent="0.25">
      <c r="A11" s="6" t="s">
        <v>17</v>
      </c>
      <c r="B11" s="4"/>
      <c r="C11" s="4"/>
      <c r="D11" s="16"/>
      <c r="E11" s="16"/>
    </row>
    <row r="12" spans="1:10" x14ac:dyDescent="0.25">
      <c r="A12" t="s">
        <v>28</v>
      </c>
      <c r="C12" s="10">
        <v>750</v>
      </c>
      <c r="D12" s="10"/>
      <c r="E12" s="10"/>
    </row>
    <row r="13" spans="1:10" x14ac:dyDescent="0.25">
      <c r="A13" t="s">
        <v>29</v>
      </c>
      <c r="B13">
        <v>20</v>
      </c>
      <c r="C13" s="10">
        <f>10*B13</f>
        <v>200</v>
      </c>
      <c r="D13" s="10"/>
      <c r="E13" s="10"/>
    </row>
    <row r="14" spans="1:10" x14ac:dyDescent="0.25">
      <c r="A14" t="s">
        <v>27</v>
      </c>
      <c r="B14" s="7"/>
      <c r="C14" s="10">
        <v>350</v>
      </c>
      <c r="D14" s="10"/>
      <c r="E14" s="10"/>
    </row>
    <row r="15" spans="1:10" x14ac:dyDescent="0.25">
      <c r="B15" s="7"/>
      <c r="C15" s="10"/>
      <c r="D15" s="10"/>
      <c r="E15" s="10"/>
    </row>
    <row r="16" spans="1:10" x14ac:dyDescent="0.25">
      <c r="A16" t="s">
        <v>15</v>
      </c>
      <c r="C16" s="10">
        <f>I9</f>
        <v>3366.6685000000002</v>
      </c>
      <c r="D16" s="10"/>
      <c r="E16" s="10"/>
    </row>
    <row r="17" spans="1:5" ht="15.75" thickBot="1" x14ac:dyDescent="0.3">
      <c r="A17" s="5"/>
      <c r="B17" s="5"/>
      <c r="C17" s="11"/>
      <c r="D17" s="17"/>
      <c r="E17" s="17"/>
    </row>
    <row r="18" spans="1:5" ht="15.75" thickTop="1" x14ac:dyDescent="0.25">
      <c r="A18" t="s">
        <v>6</v>
      </c>
      <c r="C18" s="10">
        <f>SUM(C12:C17)</f>
        <v>4666.6684999999998</v>
      </c>
      <c r="D18" s="10"/>
      <c r="E18" s="10"/>
    </row>
    <row r="19" spans="1:5" x14ac:dyDescent="0.25">
      <c r="C19" s="10"/>
      <c r="D19" s="10"/>
      <c r="E19" s="10"/>
    </row>
    <row r="20" spans="1:5" ht="15.75" thickBot="1" x14ac:dyDescent="0.3">
      <c r="A20" t="s">
        <v>7</v>
      </c>
      <c r="C20" s="13">
        <f>F9-I9</f>
        <v>2123.332100000001</v>
      </c>
      <c r="D20" s="17"/>
      <c r="E20" s="17"/>
    </row>
    <row r="21" spans="1:5" x14ac:dyDescent="0.25">
      <c r="A21" t="s">
        <v>8</v>
      </c>
      <c r="C21" s="23">
        <f>SUM(C18:C20)</f>
        <v>6790.0006000000012</v>
      </c>
      <c r="D21" s="10"/>
      <c r="E21" s="10"/>
    </row>
    <row r="22" spans="1:5" x14ac:dyDescent="0.25">
      <c r="C22" s="10"/>
      <c r="D22" s="10"/>
      <c r="E22" s="10"/>
    </row>
    <row r="23" spans="1:5" x14ac:dyDescent="0.25">
      <c r="C23" s="10"/>
      <c r="D23" s="10"/>
      <c r="E23" s="10"/>
    </row>
    <row r="24" spans="1:5" x14ac:dyDescent="0.25">
      <c r="A24" s="6" t="s">
        <v>18</v>
      </c>
      <c r="B24" s="6"/>
      <c r="C24" s="14"/>
      <c r="D24" s="18"/>
      <c r="E24" s="18"/>
    </row>
    <row r="25" spans="1:5" x14ac:dyDescent="0.25">
      <c r="A25" t="s">
        <v>19</v>
      </c>
      <c r="C25" s="10">
        <v>1500</v>
      </c>
      <c r="D25" s="10"/>
      <c r="E25" s="10"/>
    </row>
    <row r="26" spans="1:5" x14ac:dyDescent="0.25">
      <c r="A26" t="s">
        <v>11</v>
      </c>
      <c r="B26" s="7">
        <v>8.0000000000000004E-4</v>
      </c>
      <c r="C26" s="10">
        <f>B9*B26</f>
        <v>414.35920000000004</v>
      </c>
      <c r="D26" s="10"/>
      <c r="E26" s="10"/>
    </row>
    <row r="27" spans="1:5" x14ac:dyDescent="0.25">
      <c r="A27" t="s">
        <v>20</v>
      </c>
      <c r="B27" s="15"/>
      <c r="C27" s="10"/>
      <c r="D27" s="10"/>
      <c r="E27" s="10"/>
    </row>
    <row r="28" spans="1:5" ht="15.75" thickBot="1" x14ac:dyDescent="0.3">
      <c r="A28" s="5"/>
      <c r="B28" s="5"/>
      <c r="C28" s="11"/>
      <c r="D28" s="17"/>
      <c r="E28" s="17"/>
    </row>
    <row r="29" spans="1:5" ht="15.75" thickTop="1" x14ac:dyDescent="0.25">
      <c r="A29" t="s">
        <v>6</v>
      </c>
      <c r="C29" s="10">
        <f>SUM(C25:C28)</f>
        <v>1914.3592000000001</v>
      </c>
      <c r="D29" s="10"/>
      <c r="E29" s="10"/>
    </row>
    <row r="30" spans="1:5" x14ac:dyDescent="0.25">
      <c r="C30" s="10"/>
      <c r="D30" s="10"/>
      <c r="E30" s="10"/>
    </row>
    <row r="31" spans="1:5" ht="15.75" thickBot="1" x14ac:dyDescent="0.3">
      <c r="A31" t="s">
        <v>9</v>
      </c>
      <c r="B31" s="8">
        <v>1.1904761904761908E-3</v>
      </c>
      <c r="C31" s="13">
        <f>B9*B31</f>
        <v>616.60595238095254</v>
      </c>
      <c r="D31" s="17"/>
      <c r="E31" s="17"/>
    </row>
    <row r="32" spans="1:5" x14ac:dyDescent="0.25">
      <c r="A32" t="s">
        <v>10</v>
      </c>
      <c r="C32" s="23">
        <f>SUM(C29:C31)</f>
        <v>2530.9651523809525</v>
      </c>
      <c r="D32" s="10"/>
      <c r="E32" s="10"/>
    </row>
    <row r="33" spans="1:5" ht="15.75" thickBot="1" x14ac:dyDescent="0.3">
      <c r="C33" s="10"/>
      <c r="D33" s="10"/>
      <c r="E33" s="10"/>
    </row>
    <row r="34" spans="1:5" ht="15.75" thickBot="1" x14ac:dyDescent="0.3">
      <c r="A34" s="9" t="s">
        <v>12</v>
      </c>
      <c r="C34" s="27">
        <f>C21-C32</f>
        <v>4259.0354476190487</v>
      </c>
      <c r="D34" s="17"/>
      <c r="E34" s="28">
        <f>C34/C21</f>
        <v>0.6272511150616169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R-2 (current)</vt:lpstr>
      <vt:lpstr>R-3 (estimated)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Switzer</dc:creator>
  <cp:lastModifiedBy>Eric Droblyen</cp:lastModifiedBy>
  <dcterms:created xsi:type="dcterms:W3CDTF">2014-10-21T19:12:29Z</dcterms:created>
  <dcterms:modified xsi:type="dcterms:W3CDTF">2018-10-26T17:21:51Z</dcterms:modified>
</cp:coreProperties>
</file>